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https://d.docs.live.net/15bd206762d9f56f/Calculators/"/>
    </mc:Choice>
  </mc:AlternateContent>
  <xr:revisionPtr revIDLastSave="0" documentId="8_{C534EC70-736A-44B8-841C-76D5409A450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lad1" sheetId="1" r:id="rId1"/>
  </sheets>
  <definedNames>
    <definedName name="_xlnm.Print_Area" localSheetId="0">Blad1!$A$1:$T$59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9" i="1" l="1"/>
  <c r="AJ9" i="1"/>
  <c r="AK9" i="1" s="1"/>
  <c r="AM59" i="1" l="1"/>
  <c r="AF8" i="1"/>
  <c r="AK8" i="1"/>
  <c r="AJ10" i="1"/>
  <c r="AF9" i="1" l="1"/>
  <c r="AF10" i="1" s="1"/>
  <c r="AF11" i="1" s="1"/>
  <c r="AK10" i="1"/>
  <c r="AJ11" i="1"/>
  <c r="Z8" i="1"/>
  <c r="AE8" i="1"/>
  <c r="AE9" i="1" l="1"/>
  <c r="Z9" i="1"/>
  <c r="Z10" i="1" s="1"/>
  <c r="Z11" i="1" s="1"/>
  <c r="Z12" i="1" s="1"/>
  <c r="Z13" i="1" s="1"/>
  <c r="Z14" i="1" s="1"/>
  <c r="Z15" i="1" s="1"/>
  <c r="Z16" i="1" s="1"/>
  <c r="Z17" i="1" s="1"/>
  <c r="Z18" i="1" s="1"/>
  <c r="Z19" i="1" s="1"/>
  <c r="Z20" i="1" s="1"/>
  <c r="Z21" i="1" s="1"/>
  <c r="Z22" i="1" s="1"/>
  <c r="Z23" i="1" s="1"/>
  <c r="Z24" i="1" s="1"/>
  <c r="Z25" i="1" s="1"/>
  <c r="Z26" i="1" s="1"/>
  <c r="Z27" i="1" s="1"/>
  <c r="Z28" i="1" s="1"/>
  <c r="Z29" i="1" s="1"/>
  <c r="Z30" i="1" s="1"/>
  <c r="Z31" i="1" s="1"/>
  <c r="Z32" i="1" s="1"/>
  <c r="Z33" i="1" s="1"/>
  <c r="Z34" i="1" s="1"/>
  <c r="Z35" i="1" s="1"/>
  <c r="Z36" i="1" s="1"/>
  <c r="Z37" i="1" s="1"/>
  <c r="Z38" i="1" s="1"/>
  <c r="Z39" i="1" s="1"/>
  <c r="Z40" i="1" s="1"/>
  <c r="Z41" i="1" s="1"/>
  <c r="Z42" i="1" s="1"/>
  <c r="Z43" i="1" s="1"/>
  <c r="Z44" i="1" s="1"/>
  <c r="Z45" i="1" s="1"/>
  <c r="Z46" i="1" s="1"/>
  <c r="AF12" i="1"/>
  <c r="AJ12" i="1"/>
  <c r="AK11" i="1"/>
  <c r="W8" i="1"/>
  <c r="W9" i="1" l="1"/>
  <c r="AE10" i="1"/>
  <c r="AE11" i="1" s="1"/>
  <c r="AE12" i="1" s="1"/>
  <c r="AE13" i="1" s="1"/>
  <c r="AE14" i="1" s="1"/>
  <c r="AE15" i="1" s="1"/>
  <c r="AE16" i="1" s="1"/>
  <c r="AE17" i="1" s="1"/>
  <c r="AE18" i="1" s="1"/>
  <c r="AE19" i="1" s="1"/>
  <c r="AE20" i="1" s="1"/>
  <c r="AE21" i="1" s="1"/>
  <c r="AE22" i="1" s="1"/>
  <c r="AE23" i="1" s="1"/>
  <c r="AE24" i="1" s="1"/>
  <c r="AE25" i="1" s="1"/>
  <c r="AE26" i="1" s="1"/>
  <c r="AE27" i="1" s="1"/>
  <c r="AE28" i="1" s="1"/>
  <c r="AE29" i="1" s="1"/>
  <c r="AE30" i="1" s="1"/>
  <c r="AE31" i="1" s="1"/>
  <c r="AE32" i="1" s="1"/>
  <c r="AE33" i="1" s="1"/>
  <c r="AE34" i="1" s="1"/>
  <c r="AE35" i="1" s="1"/>
  <c r="AE36" i="1" s="1"/>
  <c r="AE37" i="1" s="1"/>
  <c r="AE38" i="1" s="1"/>
  <c r="AE39" i="1" s="1"/>
  <c r="AE40" i="1" s="1"/>
  <c r="AE41" i="1" s="1"/>
  <c r="AE42" i="1" s="1"/>
  <c r="AE43" i="1" s="1"/>
  <c r="AE44" i="1" s="1"/>
  <c r="AE45" i="1" s="1"/>
  <c r="AE46" i="1" s="1"/>
  <c r="AE47" i="1" s="1"/>
  <c r="AE48" i="1" s="1"/>
  <c r="AE49" i="1" s="1"/>
  <c r="AE50" i="1" s="1"/>
  <c r="AE51" i="1" s="1"/>
  <c r="AE52" i="1" s="1"/>
  <c r="AE53" i="1" s="1"/>
  <c r="AE54" i="1" s="1"/>
  <c r="AE55" i="1" s="1"/>
  <c r="AE56" i="1" s="1"/>
  <c r="AE57" i="1" s="1"/>
  <c r="AE58" i="1" s="1"/>
  <c r="AF13" i="1"/>
  <c r="AJ13" i="1"/>
  <c r="AK12" i="1"/>
  <c r="Z47" i="1"/>
  <c r="W10" i="1" l="1"/>
  <c r="W11" i="1" s="1"/>
  <c r="W12" i="1" s="1"/>
  <c r="W13" i="1" s="1"/>
  <c r="W14" i="1" s="1"/>
  <c r="W15" i="1" s="1"/>
  <c r="W16" i="1" s="1"/>
  <c r="W17" i="1" s="1"/>
  <c r="W18" i="1" s="1"/>
  <c r="W19" i="1" s="1"/>
  <c r="W20" i="1" s="1"/>
  <c r="W21" i="1" s="1"/>
  <c r="W22" i="1" s="1"/>
  <c r="W23" i="1" s="1"/>
  <c r="W24" i="1" s="1"/>
  <c r="W25" i="1" s="1"/>
  <c r="W26" i="1" s="1"/>
  <c r="W27" i="1" s="1"/>
  <c r="W28" i="1" s="1"/>
  <c r="W29" i="1" s="1"/>
  <c r="W30" i="1" s="1"/>
  <c r="W31" i="1" s="1"/>
  <c r="W32" i="1" s="1"/>
  <c r="W33" i="1" s="1"/>
  <c r="W34" i="1" s="1"/>
  <c r="W35" i="1" s="1"/>
  <c r="W36" i="1" s="1"/>
  <c r="W37" i="1" s="1"/>
  <c r="W38" i="1" s="1"/>
  <c r="W39" i="1" s="1"/>
  <c r="W40" i="1" s="1"/>
  <c r="W41" i="1" s="1"/>
  <c r="W42" i="1" s="1"/>
  <c r="W43" i="1" s="1"/>
  <c r="W44" i="1" s="1"/>
  <c r="W45" i="1" s="1"/>
  <c r="W46" i="1" s="1"/>
  <c r="W47" i="1" s="1"/>
  <c r="AF14" i="1"/>
  <c r="AJ14" i="1"/>
  <c r="AK13" i="1"/>
  <c r="Z48" i="1"/>
  <c r="L35" i="1"/>
  <c r="N35" i="1" s="1"/>
  <c r="AF15" i="1" l="1"/>
  <c r="AJ15" i="1"/>
  <c r="AK14" i="1"/>
  <c r="Z49" i="1"/>
  <c r="W48" i="1"/>
  <c r="M35" i="1"/>
  <c r="P24" i="1"/>
  <c r="AF16" i="1" l="1"/>
  <c r="AJ16" i="1"/>
  <c r="AK15" i="1"/>
  <c r="Z50" i="1"/>
  <c r="W49" i="1"/>
  <c r="AF17" i="1" l="1"/>
  <c r="AJ17" i="1"/>
  <c r="AK16" i="1"/>
  <c r="W50" i="1"/>
  <c r="Z51" i="1"/>
  <c r="H10" i="1"/>
  <c r="J10" i="1" s="1"/>
  <c r="L6" i="1"/>
  <c r="J8" i="1"/>
  <c r="L7" i="1"/>
  <c r="Q4" i="1"/>
  <c r="AF18" i="1" l="1"/>
  <c r="AJ18" i="1"/>
  <c r="AK17" i="1"/>
  <c r="Z52" i="1"/>
  <c r="W51" i="1"/>
  <c r="K10" i="1"/>
  <c r="K8" i="1"/>
  <c r="L8" i="1" s="1"/>
  <c r="L9" i="1" s="1"/>
  <c r="O9" i="1" l="1"/>
  <c r="P9" i="1" s="1"/>
  <c r="Q9" i="1"/>
  <c r="M9" i="1"/>
  <c r="AF19" i="1"/>
  <c r="AJ19" i="1"/>
  <c r="AK18" i="1"/>
  <c r="W52" i="1"/>
  <c r="Z53" i="1"/>
  <c r="Q8" i="1"/>
  <c r="O8" i="1"/>
  <c r="P8" i="1" s="1"/>
  <c r="M8" i="1"/>
  <c r="L10" i="1"/>
  <c r="O10" i="1" s="1"/>
  <c r="P10" i="1" s="1"/>
  <c r="P19" i="1" s="1"/>
  <c r="S9" i="1" l="1"/>
  <c r="U9" i="1"/>
  <c r="AF20" i="1"/>
  <c r="AJ20" i="1"/>
  <c r="AK19" i="1"/>
  <c r="W53" i="1"/>
  <c r="Z54" i="1"/>
  <c r="M17" i="1"/>
  <c r="D17" i="1" s="1"/>
  <c r="N31" i="1"/>
  <c r="M31" i="1"/>
  <c r="P17" i="1"/>
  <c r="F17" i="1" s="1"/>
  <c r="Q10" i="1"/>
  <c r="S10" i="1" s="1"/>
  <c r="L13" i="1"/>
  <c r="L14" i="1" s="1"/>
  <c r="Q14" i="1" s="1"/>
  <c r="L12" i="1"/>
  <c r="O12" i="1" s="1"/>
  <c r="P12" i="1" s="1"/>
  <c r="P21" i="1" s="1"/>
  <c r="AC8" i="1" s="1"/>
  <c r="AC9" i="1" s="1"/>
  <c r="M10" i="1"/>
  <c r="U8" i="1"/>
  <c r="S8" i="1"/>
  <c r="AD9" i="1" l="1"/>
  <c r="AL9" i="1" s="1"/>
  <c r="AM9" i="1" s="1"/>
  <c r="AG9" i="1"/>
  <c r="AH9" i="1" s="1"/>
  <c r="AI9" i="1" s="1"/>
  <c r="P18" i="1"/>
  <c r="Q17" i="1" s="1"/>
  <c r="F18" i="1" s="1"/>
  <c r="AF21" i="1"/>
  <c r="AJ21" i="1"/>
  <c r="AK20" i="1"/>
  <c r="AD8" i="1"/>
  <c r="AG8" i="1"/>
  <c r="AH8" i="1" s="1"/>
  <c r="W54" i="1"/>
  <c r="Z55" i="1"/>
  <c r="M32" i="1"/>
  <c r="N32" i="1"/>
  <c r="M28" i="1"/>
  <c r="N28" i="1" s="1"/>
  <c r="F26" i="1" s="1"/>
  <c r="M33" i="1"/>
  <c r="N33" i="1"/>
  <c r="M29" i="1"/>
  <c r="N29" i="1" s="1"/>
  <c r="D27" i="1" s="1"/>
  <c r="M30" i="1"/>
  <c r="N30" i="1" s="1"/>
  <c r="F28" i="1" s="1"/>
  <c r="M18" i="1"/>
  <c r="D18" i="1" s="1"/>
  <c r="M19" i="1"/>
  <c r="D19" i="1" s="1"/>
  <c r="Q13" i="1"/>
  <c r="S13" i="1" s="1"/>
  <c r="O14" i="1"/>
  <c r="P14" i="1" s="1"/>
  <c r="P23" i="1" s="1"/>
  <c r="F20" i="1" s="1"/>
  <c r="O13" i="1"/>
  <c r="P13" i="1" s="1"/>
  <c r="U10" i="1"/>
  <c r="Q12" i="1"/>
  <c r="U12" i="1" s="1"/>
  <c r="M12" i="1"/>
  <c r="M21" i="1" s="1"/>
  <c r="M13" i="1"/>
  <c r="M14" i="1"/>
  <c r="S14" i="1"/>
  <c r="U14" i="1"/>
  <c r="Q18" i="1" l="1"/>
  <c r="F19" i="1" s="1"/>
  <c r="E22" i="1"/>
  <c r="AL8" i="1"/>
  <c r="AM8" i="1" s="1"/>
  <c r="AN8" i="1"/>
  <c r="AF22" i="1"/>
  <c r="AJ22" i="1"/>
  <c r="AK21" i="1"/>
  <c r="AC10" i="1"/>
  <c r="W55" i="1"/>
  <c r="Z56" i="1"/>
  <c r="AI8" i="1"/>
  <c r="V8" i="1"/>
  <c r="M34" i="1"/>
  <c r="N34" i="1"/>
  <c r="M23" i="1"/>
  <c r="D20" i="1" s="1"/>
  <c r="C16" i="1"/>
  <c r="H15" i="1" s="1"/>
  <c r="D23" i="1" s="1"/>
  <c r="J14" i="1"/>
  <c r="K14" i="1"/>
  <c r="U13" i="1"/>
  <c r="S12" i="1"/>
  <c r="X8" i="1" l="1"/>
  <c r="Y8" i="1" s="1"/>
  <c r="AB8" i="1" s="1"/>
  <c r="V9" i="1"/>
  <c r="X9" i="1" s="1"/>
  <c r="Y9" i="1" s="1"/>
  <c r="AN9" i="1"/>
  <c r="AO9" i="1" s="1"/>
  <c r="D21" i="1"/>
  <c r="F21" i="1"/>
  <c r="F22" i="1"/>
  <c r="AO8" i="1"/>
  <c r="AF23" i="1"/>
  <c r="AJ23" i="1"/>
  <c r="AK22" i="1"/>
  <c r="AG10" i="1"/>
  <c r="AH10" i="1" s="1"/>
  <c r="AD10" i="1"/>
  <c r="AL10" i="1" s="1"/>
  <c r="AM10" i="1" s="1"/>
  <c r="AC11" i="1"/>
  <c r="W56" i="1"/>
  <c r="Z57" i="1"/>
  <c r="M27" i="1"/>
  <c r="N27" i="1" s="1"/>
  <c r="F25" i="1" s="1"/>
  <c r="M26" i="1"/>
  <c r="N26" i="1" s="1"/>
  <c r="D24" i="1" s="1"/>
  <c r="M24" i="1"/>
  <c r="AA8" i="1" l="1"/>
  <c r="AQ9" i="1"/>
  <c r="AP9" i="1"/>
  <c r="AN10" i="1"/>
  <c r="AN11" i="1" s="1"/>
  <c r="AN12" i="1" s="1"/>
  <c r="AN13" i="1" s="1"/>
  <c r="AN14" i="1" s="1"/>
  <c r="AN15" i="1" s="1"/>
  <c r="AN16" i="1" s="1"/>
  <c r="AN17" i="1" s="1"/>
  <c r="AN18" i="1" s="1"/>
  <c r="AN19" i="1" s="1"/>
  <c r="AN20" i="1" s="1"/>
  <c r="AN21" i="1" s="1"/>
  <c r="AN22" i="1" s="1"/>
  <c r="AN23" i="1" s="1"/>
  <c r="AN24" i="1" s="1"/>
  <c r="AN25" i="1" s="1"/>
  <c r="AN26" i="1" s="1"/>
  <c r="AN27" i="1" s="1"/>
  <c r="AN28" i="1" s="1"/>
  <c r="AN29" i="1" s="1"/>
  <c r="AN30" i="1" s="1"/>
  <c r="AN31" i="1" s="1"/>
  <c r="AN32" i="1" s="1"/>
  <c r="AN33" i="1" s="1"/>
  <c r="AN34" i="1" s="1"/>
  <c r="AN35" i="1" s="1"/>
  <c r="AN36" i="1" s="1"/>
  <c r="AN37" i="1" s="1"/>
  <c r="AN38" i="1" s="1"/>
  <c r="AN39" i="1" s="1"/>
  <c r="AN40" i="1" s="1"/>
  <c r="AN41" i="1" s="1"/>
  <c r="AN42" i="1" s="1"/>
  <c r="AN43" i="1" s="1"/>
  <c r="AN44" i="1" s="1"/>
  <c r="AN45" i="1" s="1"/>
  <c r="AN46" i="1" s="1"/>
  <c r="AN47" i="1" s="1"/>
  <c r="AN48" i="1" s="1"/>
  <c r="AN49" i="1" s="1"/>
  <c r="AN50" i="1" s="1"/>
  <c r="AN51" i="1" s="1"/>
  <c r="AN52" i="1" s="1"/>
  <c r="AN53" i="1" s="1"/>
  <c r="AN54" i="1" s="1"/>
  <c r="AN55" i="1" s="1"/>
  <c r="AN56" i="1" s="1"/>
  <c r="AN57" i="1" s="1"/>
  <c r="AN58" i="1" s="1"/>
  <c r="AA9" i="1"/>
  <c r="AB9" i="1"/>
  <c r="AP8" i="1"/>
  <c r="AQ8" i="1"/>
  <c r="AF24" i="1"/>
  <c r="AJ24" i="1"/>
  <c r="AK23" i="1"/>
  <c r="AG11" i="1"/>
  <c r="AH11" i="1" s="1"/>
  <c r="AD11" i="1"/>
  <c r="AL11" i="1" s="1"/>
  <c r="AM11" i="1" s="1"/>
  <c r="AC12" i="1"/>
  <c r="W57" i="1"/>
  <c r="Z58" i="1"/>
  <c r="AI10" i="1"/>
  <c r="V10" i="1"/>
  <c r="X10" i="1" s="1"/>
  <c r="Y10" i="1" s="1"/>
  <c r="AO11" i="1" l="1"/>
  <c r="AQ11" i="1" s="1"/>
  <c r="AO10" i="1"/>
  <c r="AF25" i="1"/>
  <c r="AJ25" i="1"/>
  <c r="AK24" i="1"/>
  <c r="AG12" i="1"/>
  <c r="AH12" i="1" s="1"/>
  <c r="AD12" i="1"/>
  <c r="AL12" i="1" s="1"/>
  <c r="AM12" i="1" s="1"/>
  <c r="AO12" i="1" s="1"/>
  <c r="AA10" i="1"/>
  <c r="AB10" i="1"/>
  <c r="AC13" i="1"/>
  <c r="W58" i="1"/>
  <c r="AI11" i="1"/>
  <c r="V11" i="1"/>
  <c r="X11" i="1" s="1"/>
  <c r="Y11" i="1" s="1"/>
  <c r="AP11" i="1" l="1"/>
  <c r="AP10" i="1"/>
  <c r="AQ10" i="1"/>
  <c r="AQ12" i="1"/>
  <c r="AP12" i="1"/>
  <c r="AF26" i="1"/>
  <c r="AJ26" i="1"/>
  <c r="AK25" i="1"/>
  <c r="AG13" i="1"/>
  <c r="AH13" i="1" s="1"/>
  <c r="AD13" i="1"/>
  <c r="AL13" i="1" s="1"/>
  <c r="AM13" i="1" s="1"/>
  <c r="AO13" i="1" s="1"/>
  <c r="AA11" i="1"/>
  <c r="AB11" i="1"/>
  <c r="AC14" i="1"/>
  <c r="AI12" i="1"/>
  <c r="V12" i="1"/>
  <c r="X12" i="1" s="1"/>
  <c r="Y12" i="1" s="1"/>
  <c r="AQ13" i="1" l="1"/>
  <c r="AP13" i="1"/>
  <c r="AF27" i="1"/>
  <c r="AJ27" i="1"/>
  <c r="AK26" i="1"/>
  <c r="AG14" i="1"/>
  <c r="AH14" i="1" s="1"/>
  <c r="AD14" i="1"/>
  <c r="AL14" i="1" s="1"/>
  <c r="AM14" i="1" s="1"/>
  <c r="AO14" i="1" s="1"/>
  <c r="AC15" i="1"/>
  <c r="AA12" i="1"/>
  <c r="AB12" i="1"/>
  <c r="AI13" i="1"/>
  <c r="V13" i="1"/>
  <c r="X13" i="1" s="1"/>
  <c r="Y13" i="1" s="1"/>
  <c r="AQ14" i="1" l="1"/>
  <c r="AP14" i="1"/>
  <c r="AF28" i="1"/>
  <c r="AJ28" i="1"/>
  <c r="AK27" i="1"/>
  <c r="AG15" i="1"/>
  <c r="AH15" i="1" s="1"/>
  <c r="AD15" i="1"/>
  <c r="AL15" i="1" s="1"/>
  <c r="AM15" i="1" s="1"/>
  <c r="AO15" i="1" s="1"/>
  <c r="AA13" i="1"/>
  <c r="AB13" i="1"/>
  <c r="AC16" i="1"/>
  <c r="AI14" i="1"/>
  <c r="V14" i="1"/>
  <c r="X14" i="1" s="1"/>
  <c r="Y14" i="1" s="1"/>
  <c r="AQ15" i="1" l="1"/>
  <c r="AP15" i="1"/>
  <c r="AF29" i="1"/>
  <c r="AJ29" i="1"/>
  <c r="AK28" i="1"/>
  <c r="AG16" i="1"/>
  <c r="AH16" i="1" s="1"/>
  <c r="AD16" i="1"/>
  <c r="AL16" i="1" s="1"/>
  <c r="AM16" i="1" s="1"/>
  <c r="AO16" i="1" s="1"/>
  <c r="AB14" i="1"/>
  <c r="AA14" i="1"/>
  <c r="AC17" i="1"/>
  <c r="AI15" i="1"/>
  <c r="V15" i="1"/>
  <c r="X15" i="1" s="1"/>
  <c r="Y15" i="1" s="1"/>
  <c r="AQ16" i="1" l="1"/>
  <c r="AP16" i="1"/>
  <c r="AF30" i="1"/>
  <c r="AJ30" i="1"/>
  <c r="AK29" i="1"/>
  <c r="AG17" i="1"/>
  <c r="AH17" i="1" s="1"/>
  <c r="AD17" i="1"/>
  <c r="AL17" i="1" s="1"/>
  <c r="AM17" i="1" s="1"/>
  <c r="AO17" i="1" s="1"/>
  <c r="AC18" i="1"/>
  <c r="AA15" i="1"/>
  <c r="AB15" i="1"/>
  <c r="AI16" i="1"/>
  <c r="V16" i="1"/>
  <c r="X16" i="1" s="1"/>
  <c r="Y16" i="1" s="1"/>
  <c r="AP17" i="1" l="1"/>
  <c r="AQ17" i="1"/>
  <c r="AF31" i="1"/>
  <c r="AJ31" i="1"/>
  <c r="AK30" i="1"/>
  <c r="AG18" i="1"/>
  <c r="AH18" i="1" s="1"/>
  <c r="AD18" i="1"/>
  <c r="AL18" i="1" s="1"/>
  <c r="AM18" i="1" s="1"/>
  <c r="AO18" i="1" s="1"/>
  <c r="AC19" i="1"/>
  <c r="AB16" i="1"/>
  <c r="AA16" i="1"/>
  <c r="AI17" i="1"/>
  <c r="V17" i="1"/>
  <c r="X17" i="1" s="1"/>
  <c r="Y17" i="1" s="1"/>
  <c r="AQ18" i="1" l="1"/>
  <c r="AP18" i="1"/>
  <c r="AF32" i="1"/>
  <c r="AJ32" i="1"/>
  <c r="AK31" i="1"/>
  <c r="AG19" i="1"/>
  <c r="AH19" i="1" s="1"/>
  <c r="AD19" i="1"/>
  <c r="AL19" i="1" s="1"/>
  <c r="AM19" i="1" s="1"/>
  <c r="AO19" i="1" s="1"/>
  <c r="AB17" i="1"/>
  <c r="AA17" i="1"/>
  <c r="AC20" i="1"/>
  <c r="AI18" i="1"/>
  <c r="V18" i="1"/>
  <c r="X18" i="1" s="1"/>
  <c r="Y18" i="1" s="1"/>
  <c r="AQ19" i="1" l="1"/>
  <c r="AP19" i="1"/>
  <c r="AF33" i="1"/>
  <c r="AJ33" i="1"/>
  <c r="AK32" i="1"/>
  <c r="AG20" i="1"/>
  <c r="AH20" i="1" s="1"/>
  <c r="AD20" i="1"/>
  <c r="AL20" i="1" s="1"/>
  <c r="AM20" i="1" s="1"/>
  <c r="AO20" i="1" s="1"/>
  <c r="AC21" i="1"/>
  <c r="AB18" i="1"/>
  <c r="AA18" i="1"/>
  <c r="AI19" i="1"/>
  <c r="V19" i="1"/>
  <c r="X19" i="1" s="1"/>
  <c r="Y19" i="1" s="1"/>
  <c r="AQ20" i="1" l="1"/>
  <c r="AP20" i="1"/>
  <c r="AF34" i="1"/>
  <c r="AJ34" i="1"/>
  <c r="AK33" i="1"/>
  <c r="AG21" i="1"/>
  <c r="AH21" i="1" s="1"/>
  <c r="AD21" i="1"/>
  <c r="AL21" i="1" s="1"/>
  <c r="AM21" i="1" s="1"/>
  <c r="AO21" i="1" s="1"/>
  <c r="AC22" i="1"/>
  <c r="AA19" i="1"/>
  <c r="AB19" i="1"/>
  <c r="AI20" i="1"/>
  <c r="V20" i="1"/>
  <c r="X20" i="1" s="1"/>
  <c r="Y20" i="1" s="1"/>
  <c r="AQ21" i="1" l="1"/>
  <c r="AP21" i="1"/>
  <c r="AF35" i="1"/>
  <c r="AJ35" i="1"/>
  <c r="AK34" i="1"/>
  <c r="AG22" i="1"/>
  <c r="AH22" i="1" s="1"/>
  <c r="AD22" i="1"/>
  <c r="AL22" i="1" s="1"/>
  <c r="AM22" i="1" s="1"/>
  <c r="AO22" i="1" s="1"/>
  <c r="AC23" i="1"/>
  <c r="AA20" i="1"/>
  <c r="AB20" i="1"/>
  <c r="AI21" i="1"/>
  <c r="V21" i="1"/>
  <c r="X21" i="1" s="1"/>
  <c r="Y21" i="1" s="1"/>
  <c r="AQ22" i="1" l="1"/>
  <c r="AP22" i="1"/>
  <c r="AF36" i="1"/>
  <c r="AJ36" i="1"/>
  <c r="AK35" i="1"/>
  <c r="AG23" i="1"/>
  <c r="AH23" i="1" s="1"/>
  <c r="AD23" i="1"/>
  <c r="AL23" i="1" s="1"/>
  <c r="AM23" i="1" s="1"/>
  <c r="AO23" i="1" s="1"/>
  <c r="AB21" i="1"/>
  <c r="AA21" i="1"/>
  <c r="AC24" i="1"/>
  <c r="AI22" i="1"/>
  <c r="V22" i="1"/>
  <c r="X22" i="1" s="1"/>
  <c r="Y22" i="1" s="1"/>
  <c r="AQ23" i="1" l="1"/>
  <c r="AP23" i="1"/>
  <c r="AF37" i="1"/>
  <c r="AJ37" i="1"/>
  <c r="AK36" i="1"/>
  <c r="AG24" i="1"/>
  <c r="AH24" i="1" s="1"/>
  <c r="AD24" i="1"/>
  <c r="AL24" i="1" s="1"/>
  <c r="AM24" i="1" s="1"/>
  <c r="AO24" i="1" s="1"/>
  <c r="AA22" i="1"/>
  <c r="AB22" i="1"/>
  <c r="AC25" i="1"/>
  <c r="AI23" i="1"/>
  <c r="V23" i="1"/>
  <c r="X23" i="1" s="1"/>
  <c r="Y23" i="1" s="1"/>
  <c r="AQ24" i="1" l="1"/>
  <c r="AP24" i="1"/>
  <c r="AF38" i="1"/>
  <c r="AJ38" i="1"/>
  <c r="AK37" i="1"/>
  <c r="AG25" i="1"/>
  <c r="AH25" i="1" s="1"/>
  <c r="AD25" i="1"/>
  <c r="AL25" i="1" s="1"/>
  <c r="AM25" i="1" s="1"/>
  <c r="AO25" i="1" s="1"/>
  <c r="AC26" i="1"/>
  <c r="AB23" i="1"/>
  <c r="AA23" i="1"/>
  <c r="AI24" i="1"/>
  <c r="V24" i="1"/>
  <c r="X24" i="1" s="1"/>
  <c r="Y24" i="1" s="1"/>
  <c r="AP25" i="1" l="1"/>
  <c r="AQ25" i="1"/>
  <c r="AF39" i="1"/>
  <c r="AJ39" i="1"/>
  <c r="AK38" i="1"/>
  <c r="AG26" i="1"/>
  <c r="AH26" i="1" s="1"/>
  <c r="AD26" i="1"/>
  <c r="AL26" i="1" s="1"/>
  <c r="AM26" i="1" s="1"/>
  <c r="AO26" i="1" s="1"/>
  <c r="AA24" i="1"/>
  <c r="AB24" i="1"/>
  <c r="AC27" i="1"/>
  <c r="AI25" i="1"/>
  <c r="V25" i="1"/>
  <c r="X25" i="1" s="1"/>
  <c r="Y25" i="1" s="1"/>
  <c r="AQ26" i="1" l="1"/>
  <c r="AP26" i="1"/>
  <c r="AF40" i="1"/>
  <c r="AJ40" i="1"/>
  <c r="AK39" i="1"/>
  <c r="AG27" i="1"/>
  <c r="AH27" i="1" s="1"/>
  <c r="AD27" i="1"/>
  <c r="AL27" i="1" s="1"/>
  <c r="AM27" i="1" s="1"/>
  <c r="AO27" i="1" s="1"/>
  <c r="AA25" i="1"/>
  <c r="AB25" i="1"/>
  <c r="AC28" i="1"/>
  <c r="AI26" i="1"/>
  <c r="V26" i="1"/>
  <c r="X26" i="1" s="1"/>
  <c r="Y26" i="1" s="1"/>
  <c r="AQ27" i="1" l="1"/>
  <c r="AP27" i="1"/>
  <c r="AF41" i="1"/>
  <c r="AJ41" i="1"/>
  <c r="AK40" i="1"/>
  <c r="AG28" i="1"/>
  <c r="AH28" i="1" s="1"/>
  <c r="AD28" i="1"/>
  <c r="AL28" i="1" s="1"/>
  <c r="AM28" i="1" s="1"/>
  <c r="AO28" i="1" s="1"/>
  <c r="AB26" i="1"/>
  <c r="AA26" i="1"/>
  <c r="AC29" i="1"/>
  <c r="AI27" i="1"/>
  <c r="V27" i="1"/>
  <c r="X27" i="1" s="1"/>
  <c r="Y27" i="1" s="1"/>
  <c r="AQ28" i="1" l="1"/>
  <c r="AP28" i="1"/>
  <c r="AF42" i="1"/>
  <c r="AJ42" i="1"/>
  <c r="AK41" i="1"/>
  <c r="AG29" i="1"/>
  <c r="AH29" i="1" s="1"/>
  <c r="AD29" i="1"/>
  <c r="AL29" i="1" s="1"/>
  <c r="AM29" i="1" s="1"/>
  <c r="AO29" i="1" s="1"/>
  <c r="AC30" i="1"/>
  <c r="AA27" i="1"/>
  <c r="AB27" i="1"/>
  <c r="AI28" i="1"/>
  <c r="V28" i="1"/>
  <c r="X28" i="1" s="1"/>
  <c r="Y28" i="1" s="1"/>
  <c r="AQ29" i="1" l="1"/>
  <c r="AP29" i="1"/>
  <c r="AF43" i="1"/>
  <c r="AJ43" i="1"/>
  <c r="AK42" i="1"/>
  <c r="AG30" i="1"/>
  <c r="AH30" i="1" s="1"/>
  <c r="AD30" i="1"/>
  <c r="AL30" i="1" s="1"/>
  <c r="AM30" i="1" s="1"/>
  <c r="AO30" i="1" s="1"/>
  <c r="AC31" i="1"/>
  <c r="AA28" i="1"/>
  <c r="AB28" i="1"/>
  <c r="AI29" i="1"/>
  <c r="V29" i="1"/>
  <c r="X29" i="1" s="1"/>
  <c r="Y29" i="1" s="1"/>
  <c r="AQ30" i="1" l="1"/>
  <c r="AP30" i="1"/>
  <c r="AF44" i="1"/>
  <c r="AJ44" i="1"/>
  <c r="AK43" i="1"/>
  <c r="AG31" i="1"/>
  <c r="AH31" i="1" s="1"/>
  <c r="AD31" i="1"/>
  <c r="AL31" i="1" s="1"/>
  <c r="AM31" i="1" s="1"/>
  <c r="AO31" i="1" s="1"/>
  <c r="AA29" i="1"/>
  <c r="AB29" i="1"/>
  <c r="AC32" i="1"/>
  <c r="AI30" i="1"/>
  <c r="V30" i="1"/>
  <c r="AQ31" i="1" l="1"/>
  <c r="AP31" i="1"/>
  <c r="AF45" i="1"/>
  <c r="AJ45" i="1"/>
  <c r="AK44" i="1"/>
  <c r="AG32" i="1"/>
  <c r="AH32" i="1" s="1"/>
  <c r="AD32" i="1"/>
  <c r="AL32" i="1" s="1"/>
  <c r="AM32" i="1" s="1"/>
  <c r="AO32" i="1" s="1"/>
  <c r="V31" i="1"/>
  <c r="X31" i="1" s="1"/>
  <c r="Y31" i="1" s="1"/>
  <c r="X30" i="1"/>
  <c r="Y30" i="1" s="1"/>
  <c r="AC33" i="1"/>
  <c r="AI31" i="1"/>
  <c r="AQ32" i="1" l="1"/>
  <c r="AP32" i="1"/>
  <c r="AF46" i="1"/>
  <c r="AJ46" i="1"/>
  <c r="AK45" i="1"/>
  <c r="AG33" i="1"/>
  <c r="AH33" i="1" s="1"/>
  <c r="AD33" i="1"/>
  <c r="AL33" i="1" s="1"/>
  <c r="AM33" i="1" s="1"/>
  <c r="AO33" i="1" s="1"/>
  <c r="V32" i="1"/>
  <c r="X32" i="1" s="1"/>
  <c r="Y32" i="1" s="1"/>
  <c r="AC34" i="1"/>
  <c r="AB31" i="1"/>
  <c r="AA31" i="1"/>
  <c r="AB30" i="1"/>
  <c r="AA30" i="1"/>
  <c r="AI32" i="1"/>
  <c r="AP33" i="1" l="1"/>
  <c r="AQ33" i="1"/>
  <c r="AF47" i="1"/>
  <c r="AJ47" i="1"/>
  <c r="AK46" i="1"/>
  <c r="AG34" i="1"/>
  <c r="AH34" i="1" s="1"/>
  <c r="AD34" i="1"/>
  <c r="AL34" i="1" s="1"/>
  <c r="AM34" i="1" s="1"/>
  <c r="AO34" i="1" s="1"/>
  <c r="V33" i="1"/>
  <c r="X33" i="1" s="1"/>
  <c r="Y33" i="1" s="1"/>
  <c r="AA32" i="1"/>
  <c r="AB32" i="1"/>
  <c r="AC35" i="1"/>
  <c r="AI33" i="1"/>
  <c r="AQ34" i="1" l="1"/>
  <c r="AP34" i="1"/>
  <c r="AF48" i="1"/>
  <c r="AJ48" i="1"/>
  <c r="AK47" i="1"/>
  <c r="AG35" i="1"/>
  <c r="AH35" i="1" s="1"/>
  <c r="AD35" i="1"/>
  <c r="AL35" i="1" s="1"/>
  <c r="AM35" i="1" s="1"/>
  <c r="AO35" i="1" s="1"/>
  <c r="AA33" i="1"/>
  <c r="AB33" i="1"/>
  <c r="V34" i="1"/>
  <c r="X34" i="1" s="1"/>
  <c r="Y34" i="1" s="1"/>
  <c r="AC36" i="1"/>
  <c r="AI34" i="1"/>
  <c r="AQ35" i="1" l="1"/>
  <c r="AP35" i="1"/>
  <c r="AF49" i="1"/>
  <c r="AJ49" i="1"/>
  <c r="AK48" i="1"/>
  <c r="AG36" i="1"/>
  <c r="AH36" i="1" s="1"/>
  <c r="AD36" i="1"/>
  <c r="AL36" i="1" s="1"/>
  <c r="AM36" i="1" s="1"/>
  <c r="AO36" i="1" s="1"/>
  <c r="V35" i="1"/>
  <c r="X35" i="1" s="1"/>
  <c r="Y35" i="1" s="1"/>
  <c r="AA35" i="1" s="1"/>
  <c r="AB34" i="1"/>
  <c r="AA34" i="1"/>
  <c r="AC37" i="1"/>
  <c r="AI35" i="1"/>
  <c r="AQ36" i="1" l="1"/>
  <c r="AP36" i="1"/>
  <c r="AF50" i="1"/>
  <c r="AJ50" i="1"/>
  <c r="AK49" i="1"/>
  <c r="AG37" i="1"/>
  <c r="AH37" i="1" s="1"/>
  <c r="AD37" i="1"/>
  <c r="AL37" i="1" s="1"/>
  <c r="AM37" i="1" s="1"/>
  <c r="AO37" i="1" s="1"/>
  <c r="AB35" i="1"/>
  <c r="V36" i="1"/>
  <c r="X36" i="1" s="1"/>
  <c r="Y36" i="1" s="1"/>
  <c r="AA36" i="1" s="1"/>
  <c r="AC38" i="1"/>
  <c r="AI36" i="1"/>
  <c r="AQ37" i="1" l="1"/>
  <c r="AP37" i="1"/>
  <c r="AF51" i="1"/>
  <c r="AJ51" i="1"/>
  <c r="AK50" i="1"/>
  <c r="AG38" i="1"/>
  <c r="AH38" i="1" s="1"/>
  <c r="AD38" i="1"/>
  <c r="AL38" i="1" s="1"/>
  <c r="AM38" i="1" s="1"/>
  <c r="AO38" i="1" s="1"/>
  <c r="AB36" i="1"/>
  <c r="V37" i="1"/>
  <c r="X37" i="1" s="1"/>
  <c r="Y37" i="1" s="1"/>
  <c r="AB37" i="1" s="1"/>
  <c r="AC39" i="1"/>
  <c r="AI37" i="1"/>
  <c r="AQ38" i="1" l="1"/>
  <c r="AP38" i="1"/>
  <c r="AF52" i="1"/>
  <c r="AJ52" i="1"/>
  <c r="AK51" i="1"/>
  <c r="AG39" i="1"/>
  <c r="AH39" i="1" s="1"/>
  <c r="AD39" i="1"/>
  <c r="AL39" i="1" s="1"/>
  <c r="AM39" i="1" s="1"/>
  <c r="AO39" i="1" s="1"/>
  <c r="V38" i="1"/>
  <c r="X38" i="1" s="1"/>
  <c r="Y38" i="1" s="1"/>
  <c r="AB38" i="1" s="1"/>
  <c r="AA37" i="1"/>
  <c r="AC40" i="1"/>
  <c r="AI38" i="1"/>
  <c r="AQ39" i="1" l="1"/>
  <c r="AP39" i="1"/>
  <c r="AF53" i="1"/>
  <c r="AJ53" i="1"/>
  <c r="AK52" i="1"/>
  <c r="AA38" i="1"/>
  <c r="V39" i="1"/>
  <c r="X39" i="1" s="1"/>
  <c r="Y39" i="1" s="1"/>
  <c r="AA39" i="1" s="1"/>
  <c r="AG40" i="1"/>
  <c r="AH40" i="1" s="1"/>
  <c r="AD40" i="1"/>
  <c r="AL40" i="1" s="1"/>
  <c r="AM40" i="1" s="1"/>
  <c r="AO40" i="1" s="1"/>
  <c r="AC41" i="1"/>
  <c r="AI39" i="1"/>
  <c r="AQ40" i="1" l="1"/>
  <c r="AP40" i="1"/>
  <c r="AF54" i="1"/>
  <c r="AJ54" i="1"/>
  <c r="AK53" i="1"/>
  <c r="V40" i="1"/>
  <c r="X40" i="1" s="1"/>
  <c r="Y40" i="1" s="1"/>
  <c r="AB40" i="1" s="1"/>
  <c r="AB39" i="1"/>
  <c r="AG41" i="1"/>
  <c r="AH41" i="1" s="1"/>
  <c r="AD41" i="1"/>
  <c r="AL41" i="1" s="1"/>
  <c r="AM41" i="1" s="1"/>
  <c r="AO41" i="1" s="1"/>
  <c r="AC42" i="1"/>
  <c r="AI40" i="1"/>
  <c r="AP41" i="1" l="1"/>
  <c r="AQ41" i="1"/>
  <c r="V41" i="1"/>
  <c r="X41" i="1" s="1"/>
  <c r="Y41" i="1" s="1"/>
  <c r="AB41" i="1" s="1"/>
  <c r="AF55" i="1"/>
  <c r="AA40" i="1"/>
  <c r="AJ55" i="1"/>
  <c r="AK54" i="1"/>
  <c r="AG42" i="1"/>
  <c r="AH42" i="1" s="1"/>
  <c r="AD42" i="1"/>
  <c r="AL42" i="1" s="1"/>
  <c r="AM42" i="1" s="1"/>
  <c r="AO42" i="1" s="1"/>
  <c r="AC43" i="1"/>
  <c r="AI41" i="1"/>
  <c r="V42" i="1" l="1"/>
  <c r="X42" i="1" s="1"/>
  <c r="Y42" i="1" s="1"/>
  <c r="AB42" i="1" s="1"/>
  <c r="AQ42" i="1"/>
  <c r="AP42" i="1"/>
  <c r="AA41" i="1"/>
  <c r="AF56" i="1"/>
  <c r="AJ56" i="1"/>
  <c r="AK55" i="1"/>
  <c r="AG43" i="1"/>
  <c r="AH43" i="1" s="1"/>
  <c r="AD43" i="1"/>
  <c r="AL43" i="1" s="1"/>
  <c r="AM43" i="1" s="1"/>
  <c r="AO43" i="1" s="1"/>
  <c r="AC44" i="1"/>
  <c r="AI42" i="1"/>
  <c r="AA42" i="1" l="1"/>
  <c r="V43" i="1"/>
  <c r="V44" i="1" s="1"/>
  <c r="AQ43" i="1"/>
  <c r="AP43" i="1"/>
  <c r="AF57" i="1"/>
  <c r="AJ57" i="1"/>
  <c r="AK56" i="1"/>
  <c r="AG44" i="1"/>
  <c r="AH44" i="1" s="1"/>
  <c r="AD44" i="1"/>
  <c r="AL44" i="1" s="1"/>
  <c r="AM44" i="1" s="1"/>
  <c r="AO44" i="1" s="1"/>
  <c r="AI43" i="1"/>
  <c r="AC45" i="1"/>
  <c r="X43" i="1" l="1"/>
  <c r="Y43" i="1" s="1"/>
  <c r="AB43" i="1" s="1"/>
  <c r="AQ44" i="1"/>
  <c r="AP44" i="1"/>
  <c r="AF58" i="1"/>
  <c r="AJ58" i="1"/>
  <c r="AK58" i="1" s="1"/>
  <c r="AK57" i="1"/>
  <c r="AG45" i="1"/>
  <c r="AH45" i="1" s="1"/>
  <c r="AD45" i="1"/>
  <c r="AL45" i="1" s="1"/>
  <c r="AM45" i="1" s="1"/>
  <c r="AO45" i="1" s="1"/>
  <c r="V45" i="1"/>
  <c r="X44" i="1"/>
  <c r="Y44" i="1" s="1"/>
  <c r="AI44" i="1"/>
  <c r="AC46" i="1"/>
  <c r="AA43" i="1" l="1"/>
  <c r="AQ45" i="1"/>
  <c r="AP45" i="1"/>
  <c r="AG46" i="1"/>
  <c r="AH46" i="1" s="1"/>
  <c r="AD46" i="1"/>
  <c r="AL46" i="1" s="1"/>
  <c r="AM46" i="1" s="1"/>
  <c r="AO46" i="1" s="1"/>
  <c r="AI45" i="1"/>
  <c r="AC47" i="1"/>
  <c r="AA44" i="1"/>
  <c r="AB44" i="1"/>
  <c r="V46" i="1"/>
  <c r="X45" i="1"/>
  <c r="Y45" i="1" s="1"/>
  <c r="AQ46" i="1" l="1"/>
  <c r="AP46" i="1"/>
  <c r="AG47" i="1"/>
  <c r="AH47" i="1" s="1"/>
  <c r="AD47" i="1"/>
  <c r="AL47" i="1" s="1"/>
  <c r="AM47" i="1" s="1"/>
  <c r="AO47" i="1" s="1"/>
  <c r="AA45" i="1"/>
  <c r="AB45" i="1"/>
  <c r="V47" i="1"/>
  <c r="X46" i="1"/>
  <c r="Y46" i="1" s="1"/>
  <c r="AI46" i="1"/>
  <c r="AC48" i="1"/>
  <c r="AQ47" i="1" l="1"/>
  <c r="AP47" i="1"/>
  <c r="AG48" i="1"/>
  <c r="AH48" i="1" s="1"/>
  <c r="AD48" i="1"/>
  <c r="AL48" i="1" s="1"/>
  <c r="AM48" i="1" s="1"/>
  <c r="AO48" i="1" s="1"/>
  <c r="AC49" i="1"/>
  <c r="AI47" i="1"/>
  <c r="AB46" i="1"/>
  <c r="AA46" i="1"/>
  <c r="V48" i="1"/>
  <c r="X47" i="1"/>
  <c r="Y47" i="1" s="1"/>
  <c r="AQ48" i="1" l="1"/>
  <c r="AP48" i="1"/>
  <c r="AG49" i="1"/>
  <c r="AH49" i="1" s="1"/>
  <c r="AD49" i="1"/>
  <c r="AL49" i="1" s="1"/>
  <c r="AM49" i="1" s="1"/>
  <c r="AO49" i="1" s="1"/>
  <c r="AB47" i="1"/>
  <c r="AA47" i="1"/>
  <c r="V49" i="1"/>
  <c r="X48" i="1"/>
  <c r="Y48" i="1" s="1"/>
  <c r="AI48" i="1"/>
  <c r="AC50" i="1"/>
  <c r="AP49" i="1" l="1"/>
  <c r="AQ49" i="1"/>
  <c r="AG50" i="1"/>
  <c r="AH50" i="1" s="1"/>
  <c r="AD50" i="1"/>
  <c r="AL50" i="1" s="1"/>
  <c r="AM50" i="1" s="1"/>
  <c r="AO50" i="1" s="1"/>
  <c r="AI49" i="1"/>
  <c r="AC51" i="1"/>
  <c r="AB48" i="1"/>
  <c r="AA48" i="1"/>
  <c r="V50" i="1"/>
  <c r="X49" i="1"/>
  <c r="Y49" i="1" s="1"/>
  <c r="AQ50" i="1" l="1"/>
  <c r="AP50" i="1"/>
  <c r="AG51" i="1"/>
  <c r="AH51" i="1" s="1"/>
  <c r="AD51" i="1"/>
  <c r="AL51" i="1" s="1"/>
  <c r="AM51" i="1" s="1"/>
  <c r="AO51" i="1" s="1"/>
  <c r="AB49" i="1"/>
  <c r="AA49" i="1"/>
  <c r="V51" i="1"/>
  <c r="X50" i="1"/>
  <c r="Y50" i="1" s="1"/>
  <c r="AI50" i="1"/>
  <c r="AC52" i="1"/>
  <c r="AQ51" i="1" l="1"/>
  <c r="AP51" i="1"/>
  <c r="AG52" i="1"/>
  <c r="AH52" i="1" s="1"/>
  <c r="AD52" i="1"/>
  <c r="AL52" i="1" s="1"/>
  <c r="AM52" i="1" s="1"/>
  <c r="AO52" i="1" s="1"/>
  <c r="AI51" i="1"/>
  <c r="AC53" i="1"/>
  <c r="AA50" i="1"/>
  <c r="AB50" i="1"/>
  <c r="V52" i="1"/>
  <c r="X51" i="1"/>
  <c r="Y51" i="1" s="1"/>
  <c r="AQ52" i="1" l="1"/>
  <c r="AP52" i="1"/>
  <c r="AG53" i="1"/>
  <c r="AH53" i="1" s="1"/>
  <c r="AD53" i="1"/>
  <c r="AL53" i="1" s="1"/>
  <c r="AM53" i="1" s="1"/>
  <c r="AO53" i="1" s="1"/>
  <c r="AA51" i="1"/>
  <c r="AB51" i="1"/>
  <c r="V53" i="1"/>
  <c r="X52" i="1"/>
  <c r="Y52" i="1" s="1"/>
  <c r="AI52" i="1"/>
  <c r="AC54" i="1"/>
  <c r="AQ53" i="1" l="1"/>
  <c r="AP53" i="1"/>
  <c r="AG54" i="1"/>
  <c r="AH54" i="1" s="1"/>
  <c r="AD54" i="1"/>
  <c r="AL54" i="1" s="1"/>
  <c r="AM54" i="1" s="1"/>
  <c r="AO54" i="1" s="1"/>
  <c r="AI53" i="1"/>
  <c r="AC55" i="1"/>
  <c r="AB52" i="1"/>
  <c r="AA52" i="1"/>
  <c r="V54" i="1"/>
  <c r="X53" i="1"/>
  <c r="Y53" i="1" s="1"/>
  <c r="AQ54" i="1" l="1"/>
  <c r="AP54" i="1"/>
  <c r="AG55" i="1"/>
  <c r="AH55" i="1" s="1"/>
  <c r="AD55" i="1"/>
  <c r="AL55" i="1" s="1"/>
  <c r="AM55" i="1" s="1"/>
  <c r="AO55" i="1" s="1"/>
  <c r="AB53" i="1"/>
  <c r="AA53" i="1"/>
  <c r="V55" i="1"/>
  <c r="X54" i="1"/>
  <c r="Y54" i="1" s="1"/>
  <c r="AI54" i="1"/>
  <c r="AC56" i="1"/>
  <c r="AQ55" i="1" l="1"/>
  <c r="AP55" i="1"/>
  <c r="AG56" i="1"/>
  <c r="AH56" i="1" s="1"/>
  <c r="AD56" i="1"/>
  <c r="AL56" i="1" s="1"/>
  <c r="AM56" i="1" s="1"/>
  <c r="AO56" i="1" s="1"/>
  <c r="AI55" i="1"/>
  <c r="AC57" i="1"/>
  <c r="AB54" i="1"/>
  <c r="AA54" i="1"/>
  <c r="V56" i="1"/>
  <c r="X55" i="1"/>
  <c r="Y55" i="1" s="1"/>
  <c r="AQ56" i="1" l="1"/>
  <c r="AP56" i="1"/>
  <c r="AG57" i="1"/>
  <c r="AH57" i="1" s="1"/>
  <c r="AD57" i="1"/>
  <c r="AL57" i="1" s="1"/>
  <c r="AM57" i="1" s="1"/>
  <c r="AO57" i="1" s="1"/>
  <c r="AB55" i="1"/>
  <c r="AA55" i="1"/>
  <c r="V57" i="1"/>
  <c r="X56" i="1"/>
  <c r="Y56" i="1" s="1"/>
  <c r="AI56" i="1"/>
  <c r="AC58" i="1"/>
  <c r="AP57" i="1" l="1"/>
  <c r="AQ57" i="1"/>
  <c r="AG58" i="1"/>
  <c r="AH58" i="1" s="1"/>
  <c r="AD58" i="1"/>
  <c r="AL58" i="1" s="1"/>
  <c r="AM58" i="1" s="1"/>
  <c r="AO58" i="1" s="1"/>
  <c r="AI57" i="1"/>
  <c r="AA56" i="1"/>
  <c r="AB56" i="1"/>
  <c r="V58" i="1"/>
  <c r="X58" i="1" s="1"/>
  <c r="Y58" i="1" s="1"/>
  <c r="X57" i="1"/>
  <c r="Y57" i="1" s="1"/>
  <c r="AQ58" i="1" l="1"/>
  <c r="AP58" i="1"/>
  <c r="AI58" i="1"/>
  <c r="AB57" i="1"/>
  <c r="AA57" i="1"/>
  <c r="AA58" i="1"/>
  <c r="AB58" i="1"/>
</calcChain>
</file>

<file path=xl/sharedStrings.xml><?xml version="1.0" encoding="utf-8"?>
<sst xmlns="http://schemas.openxmlformats.org/spreadsheetml/2006/main" count="82" uniqueCount="56">
  <si>
    <t>cos</t>
  </si>
  <si>
    <t>sin</t>
  </si>
  <si>
    <t>complexe getal a+bi</t>
  </si>
  <si>
    <t>lengte</t>
  </si>
  <si>
    <t>hoek rad</t>
  </si>
  <si>
    <t>hoek gr</t>
  </si>
  <si>
    <t>re</t>
  </si>
  <si>
    <t>im</t>
  </si>
  <si>
    <t>rad</t>
  </si>
  <si>
    <t>V</t>
  </si>
  <si>
    <t>Iz</t>
  </si>
  <si>
    <t>A</t>
  </si>
  <si>
    <t>I1 [A]</t>
  </si>
  <si>
    <t>Ux12</t>
  </si>
  <si>
    <t>U12</t>
  </si>
  <si>
    <t>°</t>
  </si>
  <si>
    <t>Fill in red values:</t>
  </si>
  <si>
    <t>Ug =</t>
  </si>
  <si>
    <t>Ug</t>
  </si>
  <si>
    <t>Ig</t>
  </si>
  <si>
    <t>I1</t>
  </si>
  <si>
    <t>Grid Voltage</t>
  </si>
  <si>
    <t>Grid Current</t>
  </si>
  <si>
    <t>Machine current</t>
  </si>
  <si>
    <t>Machine voltage</t>
  </si>
  <si>
    <t>Power angle &lt;70°</t>
  </si>
  <si>
    <t>Active power grid</t>
  </si>
  <si>
    <t>Reactive power grid</t>
  </si>
  <si>
    <t>Excitation current</t>
  </si>
  <si>
    <r>
      <t xml:space="preserve">SYNCHRONOUS GENERATOR WITH LOAD R </t>
    </r>
    <r>
      <rPr>
        <sz val="55"/>
        <color theme="1"/>
        <rFont val="Calibri"/>
        <family val="2"/>
      </rPr>
      <t>± jX</t>
    </r>
  </si>
  <si>
    <t>HAN University of Applied Sciences, Arnhem, the Netherlands</t>
  </si>
  <si>
    <t>© Amperes.nl      email:  info@amperes.nl</t>
  </si>
  <si>
    <t>For private use only and not for commercial settings</t>
  </si>
  <si>
    <t>δ =</t>
  </si>
  <si>
    <t>Results:</t>
  </si>
  <si>
    <r>
      <rPr>
        <b/>
        <u/>
        <sz val="16"/>
        <color theme="1"/>
        <rFont val="Calibri"/>
        <family val="2"/>
        <scheme val="minor"/>
      </rPr>
      <t>I</t>
    </r>
    <r>
      <rPr>
        <b/>
        <sz val="16"/>
        <color theme="1"/>
        <rFont val="Calibri"/>
        <family val="2"/>
        <scheme val="minor"/>
      </rPr>
      <t>g =</t>
    </r>
  </si>
  <si>
    <r>
      <t>zoom I</t>
    </r>
    <r>
      <rPr>
        <b/>
        <sz val="12"/>
        <color theme="1"/>
        <rFont val="Calibri"/>
        <family val="2"/>
        <scheme val="minor"/>
      </rPr>
      <t>1</t>
    </r>
    <r>
      <rPr>
        <b/>
        <sz val="16"/>
        <color theme="1"/>
        <rFont val="Calibri"/>
        <family val="2"/>
        <scheme val="minor"/>
      </rPr>
      <t xml:space="preserve"> and Ig</t>
    </r>
  </si>
  <si>
    <r>
      <rPr>
        <b/>
        <u/>
        <sz val="16"/>
        <color rgb="FF00B0F0"/>
        <rFont val="Calibri"/>
        <family val="2"/>
        <scheme val="minor"/>
      </rPr>
      <t>I</t>
    </r>
    <r>
      <rPr>
        <b/>
        <sz val="12"/>
        <color rgb="FF00B0F0"/>
        <rFont val="Calibri"/>
        <family val="2"/>
        <scheme val="minor"/>
      </rPr>
      <t>1</t>
    </r>
    <r>
      <rPr>
        <b/>
        <sz val="16"/>
        <color rgb="FF00B0F0"/>
        <rFont val="Calibri"/>
        <family val="2"/>
        <scheme val="minor"/>
      </rPr>
      <t xml:space="preserve"> =</t>
    </r>
  </si>
  <si>
    <r>
      <rPr>
        <b/>
        <u/>
        <sz val="16"/>
        <color rgb="FFDEA900"/>
        <rFont val="Calibri"/>
        <family val="2"/>
        <scheme val="minor"/>
      </rPr>
      <t>U</t>
    </r>
    <r>
      <rPr>
        <b/>
        <sz val="12"/>
        <color rgb="FFDEA900"/>
        <rFont val="Calibri"/>
        <family val="2"/>
        <scheme val="minor"/>
      </rPr>
      <t>12</t>
    </r>
  </si>
  <si>
    <r>
      <t>I</t>
    </r>
    <r>
      <rPr>
        <b/>
        <sz val="12"/>
        <color theme="1"/>
        <rFont val="Calibri"/>
        <family val="2"/>
        <scheme val="minor"/>
      </rPr>
      <t>2</t>
    </r>
    <r>
      <rPr>
        <b/>
        <sz val="16"/>
        <color theme="1"/>
        <rFont val="Calibri"/>
        <family val="2"/>
        <scheme val="minor"/>
      </rPr>
      <t xml:space="preserve"> =</t>
    </r>
  </si>
  <si>
    <r>
      <t>P</t>
    </r>
    <r>
      <rPr>
        <b/>
        <sz val="14"/>
        <color rgb="FFC00000"/>
        <rFont val="Calibri"/>
        <family val="2"/>
        <scheme val="minor"/>
      </rPr>
      <t>U</t>
    </r>
    <r>
      <rPr>
        <b/>
        <sz val="12"/>
        <color rgb="FFC00000"/>
        <rFont val="Calibri"/>
        <family val="2"/>
        <scheme val="minor"/>
      </rPr>
      <t>12</t>
    </r>
    <r>
      <rPr>
        <b/>
        <sz val="16"/>
        <color rgb="FFC00000"/>
        <rFont val="Calibri"/>
        <family val="2"/>
        <scheme val="minor"/>
      </rPr>
      <t xml:space="preserve"> =</t>
    </r>
  </si>
  <si>
    <r>
      <t>Q</t>
    </r>
    <r>
      <rPr>
        <b/>
        <sz val="14"/>
        <color rgb="FFC00000"/>
        <rFont val="Calibri"/>
        <family val="2"/>
        <scheme val="minor"/>
      </rPr>
      <t>U</t>
    </r>
    <r>
      <rPr>
        <b/>
        <sz val="12"/>
        <color rgb="FFC00000"/>
        <rFont val="Calibri"/>
        <family val="2"/>
        <scheme val="minor"/>
      </rPr>
      <t>12</t>
    </r>
    <r>
      <rPr>
        <b/>
        <sz val="16"/>
        <color rgb="FFC00000"/>
        <rFont val="Calibri"/>
        <family val="2"/>
        <scheme val="minor"/>
      </rPr>
      <t xml:space="preserve"> =</t>
    </r>
  </si>
  <si>
    <r>
      <t>Q</t>
    </r>
    <r>
      <rPr>
        <b/>
        <sz val="14"/>
        <color rgb="FFC00000"/>
        <rFont val="Calibri"/>
        <family val="2"/>
        <scheme val="minor"/>
      </rPr>
      <t>X</t>
    </r>
    <r>
      <rPr>
        <b/>
        <sz val="12"/>
        <color rgb="FFC00000"/>
        <rFont val="Calibri"/>
        <family val="2"/>
        <scheme val="minor"/>
      </rPr>
      <t>12</t>
    </r>
    <r>
      <rPr>
        <b/>
        <sz val="16"/>
        <color rgb="FFC00000"/>
        <rFont val="Calibri"/>
        <family val="2"/>
        <scheme val="minor"/>
      </rPr>
      <t xml:space="preserve"> =</t>
    </r>
  </si>
  <si>
    <r>
      <t>P</t>
    </r>
    <r>
      <rPr>
        <b/>
        <sz val="14"/>
        <color rgb="FFC00000"/>
        <rFont val="Calibri"/>
        <family val="2"/>
        <scheme val="minor"/>
      </rPr>
      <t>Rg</t>
    </r>
    <r>
      <rPr>
        <b/>
        <sz val="16"/>
        <color rgb="FFC00000"/>
        <rFont val="Calibri"/>
        <family val="2"/>
        <scheme val="minor"/>
      </rPr>
      <t xml:space="preserve"> =</t>
    </r>
  </si>
  <si>
    <r>
      <t>Q</t>
    </r>
    <r>
      <rPr>
        <b/>
        <sz val="14"/>
        <color rgb="FFC00000"/>
        <rFont val="Calibri"/>
        <family val="2"/>
        <scheme val="minor"/>
      </rPr>
      <t>Xg</t>
    </r>
    <r>
      <rPr>
        <b/>
        <sz val="16"/>
        <color rgb="FFC00000"/>
        <rFont val="Calibri"/>
        <family val="2"/>
        <scheme val="minor"/>
      </rPr>
      <t xml:space="preserve"> =</t>
    </r>
  </si>
  <si>
    <r>
      <t>Reactive power U</t>
    </r>
    <r>
      <rPr>
        <b/>
        <sz val="12"/>
        <color rgb="FFC00000"/>
        <rFont val="Calibri"/>
        <family val="2"/>
        <scheme val="minor"/>
      </rPr>
      <t>12</t>
    </r>
  </si>
  <si>
    <r>
      <t>Active power U</t>
    </r>
    <r>
      <rPr>
        <b/>
        <sz val="11"/>
        <color rgb="FFC00000"/>
        <rFont val="Calibri"/>
        <family val="2"/>
        <scheme val="minor"/>
      </rPr>
      <t>12</t>
    </r>
  </si>
  <si>
    <r>
      <t>Reactive power X</t>
    </r>
    <r>
      <rPr>
        <b/>
        <sz val="12"/>
        <color rgb="FFC00000"/>
        <rFont val="Calibri"/>
        <family val="2"/>
        <scheme val="minor"/>
      </rPr>
      <t>12</t>
    </r>
  </si>
  <si>
    <t>Bram Steennis     Version February 24  2021</t>
  </si>
  <si>
    <t>W</t>
  </si>
  <si>
    <t>VAR</t>
  </si>
  <si>
    <t>V/A</t>
  </si>
  <si>
    <t>Ω</t>
  </si>
  <si>
    <t xml:space="preserve">λ </t>
  </si>
  <si>
    <r>
      <t>X</t>
    </r>
    <r>
      <rPr>
        <b/>
        <sz val="12"/>
        <color theme="1"/>
        <rFont val="Calibri"/>
        <family val="2"/>
        <scheme val="minor"/>
      </rPr>
      <t>1</t>
    </r>
  </si>
  <si>
    <r>
      <t xml:space="preserve">Z = Rg </t>
    </r>
    <r>
      <rPr>
        <b/>
        <sz val="16"/>
        <color theme="1"/>
        <rFont val="Calibri"/>
        <family val="2"/>
      </rPr>
      <t xml:space="preserve">± </t>
    </r>
    <r>
      <rPr>
        <b/>
        <sz val="16"/>
        <color theme="1"/>
        <rFont val="Calibri"/>
        <family val="2"/>
        <scheme val="minor"/>
      </rPr>
      <t xml:space="preserve">j*Xg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</si>
</sst>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theme="7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sz val="55"/>
      <color theme="1"/>
      <name val="Calibri"/>
      <family val="2"/>
      <scheme val="minor"/>
    </font>
    <font>
      <sz val="55"/>
      <color theme="1"/>
      <name val="Calibri"/>
      <family val="2"/>
    </font>
    <font>
      <b/>
      <sz val="14"/>
      <color rgb="FFC00000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2"/>
      <color rgb="FFDEA9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u/>
      <sz val="11"/>
      <color theme="4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</font>
    <font>
      <sz val="16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name val="Calibri"/>
      <family val="2"/>
    </font>
    <font>
      <b/>
      <sz val="16"/>
      <color theme="4" tint="0.79998168889431442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6"/>
      <color theme="9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rgb="FF00B0F0"/>
      <name val="Calibri"/>
      <family val="2"/>
      <scheme val="minor"/>
    </font>
    <font>
      <b/>
      <u/>
      <sz val="16"/>
      <color rgb="FF00B0F0"/>
      <name val="Calibri"/>
      <family val="2"/>
      <scheme val="minor"/>
    </font>
    <font>
      <b/>
      <sz val="16"/>
      <color rgb="FFDEA900"/>
      <name val="Calibri"/>
      <family val="2"/>
      <scheme val="minor"/>
    </font>
    <font>
      <b/>
      <u/>
      <sz val="16"/>
      <color rgb="FFDEA900"/>
      <name val="Calibri"/>
      <family val="2"/>
      <scheme val="minor"/>
    </font>
    <font>
      <b/>
      <sz val="16"/>
      <color rgb="FFDEA900"/>
      <name val="Calibri"/>
      <family val="2"/>
    </font>
    <font>
      <b/>
      <sz val="16"/>
      <color rgb="FFC0000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rgb="FF00B050"/>
      <name val="Calibri"/>
      <family val="2"/>
    </font>
    <font>
      <b/>
      <sz val="16"/>
      <color rgb="FF00B0F0"/>
      <name val="Calibri"/>
      <family val="2"/>
    </font>
    <font>
      <b/>
      <sz val="16"/>
      <color rgb="FFFFC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2" fontId="0" fillId="0" borderId="0" xfId="0" applyNumberFormat="1"/>
    <xf numFmtId="0" fontId="0" fillId="0" borderId="0" xfId="0" applyProtection="1"/>
    <xf numFmtId="2" fontId="10" fillId="0" borderId="0" xfId="0" applyNumberFormat="1" applyFont="1" applyProtection="1"/>
    <xf numFmtId="2" fontId="0" fillId="0" borderId="0" xfId="0" applyNumberFormat="1" applyProtection="1"/>
    <xf numFmtId="2" fontId="2" fillId="0" borderId="0" xfId="0" applyNumberFormat="1" applyFont="1" applyProtection="1"/>
    <xf numFmtId="2" fontId="7" fillId="0" borderId="0" xfId="0" applyNumberFormat="1" applyFont="1" applyProtection="1"/>
    <xf numFmtId="2" fontId="7" fillId="0" borderId="0" xfId="0" applyNumberFormat="1" applyFont="1" applyAlignment="1" applyProtection="1">
      <alignment horizontal="center"/>
    </xf>
    <xf numFmtId="11" fontId="7" fillId="0" borderId="0" xfId="0" applyNumberFormat="1" applyFont="1" applyAlignment="1" applyProtection="1">
      <alignment horizontal="center"/>
    </xf>
    <xf numFmtId="2" fontId="7" fillId="0" borderId="0" xfId="0" applyNumberFormat="1" applyFont="1" applyFill="1" applyAlignment="1" applyProtection="1">
      <alignment horizontal="center"/>
    </xf>
    <xf numFmtId="2" fontId="2" fillId="0" borderId="0" xfId="0" applyNumberFormat="1" applyFont="1" applyAlignment="1" applyProtection="1">
      <alignment horizontal="center"/>
    </xf>
    <xf numFmtId="2" fontId="7" fillId="0" borderId="0" xfId="0" applyNumberFormat="1" applyFont="1" applyFill="1" applyAlignment="1" applyProtection="1">
      <alignment horizontal="left" indent="2"/>
    </xf>
    <xf numFmtId="0" fontId="7" fillId="0" borderId="0" xfId="0" applyFont="1" applyProtection="1"/>
    <xf numFmtId="0" fontId="6" fillId="0" borderId="0" xfId="0" applyFont="1" applyProtection="1"/>
    <xf numFmtId="0" fontId="2" fillId="0" borderId="0" xfId="0" applyFont="1" applyProtection="1"/>
    <xf numFmtId="0" fontId="8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7" fillId="0" borderId="0" xfId="0" applyFont="1" applyFill="1" applyBorder="1" applyProtection="1"/>
    <xf numFmtId="0" fontId="0" fillId="0" borderId="0" xfId="0" applyAlignment="1" applyProtection="1">
      <alignment horizontal="center"/>
    </xf>
    <xf numFmtId="0" fontId="7" fillId="0" borderId="0" xfId="0" applyFont="1" applyAlignment="1" applyProtection="1">
      <alignment horizontal="center"/>
    </xf>
    <xf numFmtId="2" fontId="1" fillId="0" borderId="0" xfId="0" applyNumberFormat="1" applyFont="1" applyProtection="1"/>
    <xf numFmtId="49" fontId="3" fillId="0" borderId="0" xfId="0" applyNumberFormat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2" fontId="2" fillId="0" borderId="0" xfId="0" applyNumberFormat="1" applyFont="1" applyBorder="1" applyProtection="1"/>
    <xf numFmtId="2" fontId="2" fillId="0" borderId="0" xfId="0" applyNumberFormat="1" applyFont="1" applyBorder="1" applyAlignment="1" applyProtection="1">
      <alignment horizontal="right"/>
    </xf>
    <xf numFmtId="0" fontId="2" fillId="0" borderId="0" xfId="0" applyFont="1" applyBorder="1" applyProtection="1"/>
    <xf numFmtId="2" fontId="5" fillId="0" borderId="0" xfId="0" applyNumberFormat="1" applyFont="1" applyBorder="1" applyProtection="1"/>
    <xf numFmtId="2" fontId="5" fillId="0" borderId="0" xfId="0" applyNumberFormat="1" applyFont="1" applyBorder="1" applyAlignment="1" applyProtection="1">
      <alignment horizontal="right"/>
    </xf>
    <xf numFmtId="0" fontId="5" fillId="0" borderId="0" xfId="0" applyFont="1" applyBorder="1" applyProtection="1"/>
    <xf numFmtId="2" fontId="0" fillId="0" borderId="0" xfId="0" applyNumberFormat="1" applyBorder="1" applyProtection="1"/>
    <xf numFmtId="2" fontId="4" fillId="0" borderId="0" xfId="0" applyNumberFormat="1" applyFont="1" applyBorder="1" applyAlignment="1" applyProtection="1">
      <alignment horizontal="right"/>
    </xf>
    <xf numFmtId="2" fontId="3" fillId="0" borderId="0" xfId="0" applyNumberFormat="1" applyFont="1" applyBorder="1" applyAlignment="1" applyProtection="1">
      <alignment horizontal="right"/>
    </xf>
    <xf numFmtId="0" fontId="7" fillId="0" borderId="0" xfId="0" applyFont="1"/>
    <xf numFmtId="2" fontId="19" fillId="0" borderId="0" xfId="0" applyNumberFormat="1" applyFont="1" applyProtection="1"/>
    <xf numFmtId="0" fontId="19" fillId="0" borderId="0" xfId="0" applyFont="1" applyProtection="1"/>
    <xf numFmtId="0" fontId="19" fillId="0" borderId="0" xfId="0" applyFont="1" applyAlignment="1" applyProtection="1">
      <alignment horizontal="center"/>
    </xf>
    <xf numFmtId="0" fontId="19" fillId="0" borderId="0" xfId="0" applyNumberFormat="1" applyFont="1" applyAlignment="1" applyProtection="1">
      <alignment horizontal="left"/>
    </xf>
    <xf numFmtId="2" fontId="19" fillId="0" borderId="0" xfId="0" applyNumberFormat="1" applyFont="1" applyAlignment="1" applyProtection="1">
      <alignment horizontal="center"/>
    </xf>
    <xf numFmtId="0" fontId="20" fillId="0" borderId="0" xfId="0" applyFont="1" applyAlignment="1" applyProtection="1">
      <alignment horizontal="right" vertical="center"/>
    </xf>
    <xf numFmtId="2" fontId="20" fillId="0" borderId="0" xfId="0" applyNumberFormat="1" applyFont="1" applyFill="1" applyBorder="1" applyAlignment="1" applyProtection="1">
      <alignment horizontal="right" vertical="center"/>
    </xf>
    <xf numFmtId="0" fontId="20" fillId="0" borderId="0" xfId="0" applyFont="1" applyFill="1" applyBorder="1" applyAlignment="1" applyProtection="1">
      <alignment horizontal="left" vertical="center"/>
    </xf>
    <xf numFmtId="0" fontId="19" fillId="0" borderId="0" xfId="0" applyFont="1" applyFill="1" applyBorder="1" applyAlignment="1" applyProtection="1">
      <alignment horizontal="center"/>
    </xf>
    <xf numFmtId="0" fontId="20" fillId="0" borderId="0" xfId="0" applyFont="1" applyFill="1" applyBorder="1" applyAlignment="1" applyProtection="1">
      <alignment horizontal="center"/>
    </xf>
    <xf numFmtId="0" fontId="21" fillId="0" borderId="0" xfId="0" applyFont="1" applyFill="1" applyBorder="1" applyAlignment="1" applyProtection="1">
      <alignment horizontal="center"/>
    </xf>
    <xf numFmtId="0" fontId="19" fillId="0" borderId="0" xfId="0" applyFont="1" applyAlignment="1" applyProtection="1">
      <alignment horizontal="right" vertical="center"/>
    </xf>
    <xf numFmtId="2" fontId="19" fillId="0" borderId="0" xfId="0" applyNumberFormat="1" applyFont="1" applyFill="1" applyBorder="1" applyAlignment="1" applyProtection="1">
      <alignment horizontal="left" vertical="center"/>
    </xf>
    <xf numFmtId="2" fontId="19" fillId="0" borderId="0" xfId="0" applyNumberFormat="1" applyFont="1" applyFill="1" applyBorder="1" applyAlignment="1" applyProtection="1">
      <alignment horizontal="center"/>
    </xf>
    <xf numFmtId="2" fontId="20" fillId="0" borderId="0" xfId="0" applyNumberFormat="1" applyFont="1" applyAlignment="1" applyProtection="1">
      <alignment horizontal="right" vertical="center"/>
    </xf>
    <xf numFmtId="0" fontId="19" fillId="0" borderId="0" xfId="0" applyFont="1" applyFill="1" applyBorder="1" applyProtection="1"/>
    <xf numFmtId="2" fontId="20" fillId="0" borderId="0" xfId="0" applyNumberFormat="1" applyFont="1" applyAlignment="1" applyProtection="1">
      <alignment horizontal="right"/>
    </xf>
    <xf numFmtId="2" fontId="22" fillId="0" borderId="0" xfId="0" applyNumberFormat="1" applyFont="1" applyProtection="1"/>
    <xf numFmtId="0" fontId="22" fillId="0" borderId="0" xfId="0" applyFont="1" applyProtection="1"/>
    <xf numFmtId="0" fontId="22" fillId="0" borderId="0" xfId="0" applyFont="1"/>
    <xf numFmtId="2" fontId="22" fillId="0" borderId="0" xfId="0" applyNumberFormat="1" applyFont="1" applyAlignment="1" applyProtection="1">
      <alignment horizontal="center"/>
    </xf>
    <xf numFmtId="0" fontId="23" fillId="0" borderId="0" xfId="0" applyFont="1" applyFill="1" applyBorder="1" applyAlignment="1" applyProtection="1">
      <alignment horizontal="center"/>
    </xf>
    <xf numFmtId="0" fontId="22" fillId="0" borderId="0" xfId="0" applyFont="1" applyFill="1" applyBorder="1" applyAlignment="1" applyProtection="1">
      <alignment horizontal="center"/>
    </xf>
    <xf numFmtId="0" fontId="22" fillId="0" borderId="0" xfId="0" applyFont="1" applyFill="1" applyBorder="1" applyProtection="1"/>
    <xf numFmtId="2" fontId="22" fillId="0" borderId="0" xfId="0" applyNumberFormat="1" applyFont="1"/>
    <xf numFmtId="2" fontId="0" fillId="0" borderId="0" xfId="0" applyNumberFormat="1" applyFont="1" applyAlignment="1" applyProtection="1">
      <alignment horizontal="center"/>
    </xf>
    <xf numFmtId="2" fontId="0" fillId="0" borderId="0" xfId="0" applyNumberFormat="1" applyFont="1" applyProtection="1"/>
    <xf numFmtId="0" fontId="0" fillId="0" borderId="0" xfId="0" applyFont="1" applyAlignment="1" applyProtection="1">
      <alignment horizontal="center"/>
    </xf>
    <xf numFmtId="0" fontId="0" fillId="0" borderId="0" xfId="0" applyFont="1" applyProtection="1"/>
    <xf numFmtId="0" fontId="0" fillId="0" borderId="0" xfId="0" applyFont="1"/>
    <xf numFmtId="2" fontId="25" fillId="0" borderId="0" xfId="0" applyNumberFormat="1" applyFont="1" applyFill="1" applyBorder="1" applyProtection="1"/>
    <xf numFmtId="2" fontId="26" fillId="0" borderId="0" xfId="0" applyNumberFormat="1" applyFont="1" applyProtection="1"/>
    <xf numFmtId="0" fontId="25" fillId="2" borderId="3" xfId="0" applyFont="1" applyFill="1" applyBorder="1" applyProtection="1">
      <protection locked="0"/>
    </xf>
    <xf numFmtId="2" fontId="24" fillId="2" borderId="4" xfId="0" applyNumberFormat="1" applyFont="1" applyFill="1" applyBorder="1" applyProtection="1"/>
    <xf numFmtId="2" fontId="28" fillId="0" borderId="0" xfId="0" applyNumberFormat="1" applyFont="1" applyProtection="1"/>
    <xf numFmtId="0" fontId="25" fillId="2" borderId="0" xfId="0" applyFont="1" applyFill="1" applyBorder="1" applyProtection="1">
      <protection locked="0"/>
    </xf>
    <xf numFmtId="2" fontId="24" fillId="2" borderId="5" xfId="0" applyNumberFormat="1" applyFont="1" applyFill="1" applyBorder="1" applyProtection="1"/>
    <xf numFmtId="2" fontId="24" fillId="2" borderId="0" xfId="0" applyNumberFormat="1" applyFont="1" applyFill="1" applyBorder="1" applyProtection="1"/>
    <xf numFmtId="0" fontId="24" fillId="2" borderId="5" xfId="0" applyFont="1" applyFill="1" applyBorder="1" applyProtection="1"/>
    <xf numFmtId="0" fontId="25" fillId="2" borderId="6" xfId="0" applyFont="1" applyFill="1" applyBorder="1" applyProtection="1">
      <protection locked="0"/>
    </xf>
    <xf numFmtId="2" fontId="25" fillId="2" borderId="7" xfId="0" applyNumberFormat="1" applyFont="1" applyFill="1" applyBorder="1" applyProtection="1"/>
    <xf numFmtId="0" fontId="26" fillId="0" borderId="0" xfId="0" applyFont="1" applyProtection="1"/>
    <xf numFmtId="2" fontId="28" fillId="0" borderId="0" xfId="0" applyNumberFormat="1" applyFont="1" applyFill="1" applyBorder="1" applyProtection="1"/>
    <xf numFmtId="2" fontId="32" fillId="0" borderId="0" xfId="0" applyNumberFormat="1" applyFont="1" applyProtection="1"/>
    <xf numFmtId="0" fontId="29" fillId="0" borderId="0" xfId="0" applyFont="1" applyProtection="1"/>
    <xf numFmtId="0" fontId="28" fillId="0" borderId="0" xfId="0" applyFont="1" applyProtection="1"/>
    <xf numFmtId="164" fontId="32" fillId="0" borderId="0" xfId="0" applyNumberFormat="1" applyFont="1" applyAlignment="1" applyProtection="1">
      <alignment horizontal="center"/>
    </xf>
    <xf numFmtId="0" fontId="38" fillId="3" borderId="10" xfId="0" applyFont="1" applyFill="1" applyBorder="1" applyAlignment="1" applyProtection="1">
      <alignment horizontal="center"/>
    </xf>
    <xf numFmtId="0" fontId="40" fillId="3" borderId="6" xfId="0" applyFont="1" applyFill="1" applyBorder="1" applyAlignment="1" applyProtection="1">
      <alignment horizontal="right"/>
    </xf>
    <xf numFmtId="0" fontId="41" fillId="3" borderId="7" xfId="0" applyFont="1" applyFill="1" applyBorder="1" applyAlignment="1" applyProtection="1">
      <alignment horizontal="center"/>
    </xf>
    <xf numFmtId="0" fontId="24" fillId="0" borderId="12" xfId="0" applyFont="1" applyBorder="1" applyProtection="1"/>
    <xf numFmtId="0" fontId="24" fillId="0" borderId="0" xfId="0" applyFont="1" applyProtection="1"/>
    <xf numFmtId="2" fontId="42" fillId="0" borderId="0" xfId="0" applyNumberFormat="1" applyFont="1" applyProtection="1"/>
    <xf numFmtId="2" fontId="24" fillId="3" borderId="11" xfId="0" applyNumberFormat="1" applyFont="1" applyFill="1" applyBorder="1" applyProtection="1"/>
    <xf numFmtId="0" fontId="24" fillId="0" borderId="0" xfId="0" applyFont="1" applyAlignment="1" applyProtection="1">
      <alignment horizontal="center"/>
    </xf>
    <xf numFmtId="2" fontId="41" fillId="3" borderId="4" xfId="0" applyNumberFormat="1" applyFont="1" applyFill="1" applyBorder="1" applyAlignment="1" applyProtection="1">
      <alignment horizontal="center"/>
    </xf>
    <xf numFmtId="0" fontId="41" fillId="3" borderId="13" xfId="0" applyFont="1" applyFill="1" applyBorder="1" applyAlignment="1" applyProtection="1">
      <alignment horizontal="center"/>
    </xf>
    <xf numFmtId="2" fontId="41" fillId="3" borderId="0" xfId="0" applyNumberFormat="1" applyFont="1" applyFill="1" applyBorder="1" applyAlignment="1" applyProtection="1">
      <alignment horizontal="right"/>
    </xf>
    <xf numFmtId="0" fontId="41" fillId="3" borderId="15" xfId="0" applyFont="1" applyFill="1" applyBorder="1" applyAlignment="1" applyProtection="1">
      <alignment horizontal="center"/>
    </xf>
    <xf numFmtId="2" fontId="41" fillId="3" borderId="8" xfId="0" applyNumberFormat="1" applyFont="1" applyFill="1" applyBorder="1" applyAlignment="1" applyProtection="1">
      <alignment horizontal="right"/>
    </xf>
    <xf numFmtId="0" fontId="41" fillId="3" borderId="14" xfId="0" applyFont="1" applyFill="1" applyBorder="1" applyAlignment="1" applyProtection="1">
      <alignment horizontal="center"/>
    </xf>
    <xf numFmtId="2" fontId="41" fillId="3" borderId="6" xfId="0" applyNumberFormat="1" applyFont="1" applyFill="1" applyBorder="1" applyAlignment="1" applyProtection="1">
      <alignment horizontal="right"/>
    </xf>
    <xf numFmtId="0" fontId="22" fillId="0" borderId="0" xfId="0" applyFont="1" applyAlignment="1" applyProtection="1">
      <alignment horizontal="center"/>
    </xf>
    <xf numFmtId="164" fontId="7" fillId="0" borderId="0" xfId="0" applyNumberFormat="1" applyFont="1" applyAlignment="1" applyProtection="1">
      <alignment horizontal="center"/>
    </xf>
    <xf numFmtId="2" fontId="8" fillId="0" borderId="0" xfId="0" applyNumberFormat="1" applyFont="1" applyFill="1" applyBorder="1" applyAlignment="1" applyProtection="1">
      <alignment horizontal="center"/>
    </xf>
    <xf numFmtId="2" fontId="25" fillId="2" borderId="0" xfId="0" applyNumberFormat="1" applyFont="1" applyFill="1" applyBorder="1" applyProtection="1">
      <protection locked="0"/>
    </xf>
    <xf numFmtId="0" fontId="24" fillId="2" borderId="0" xfId="0" applyFont="1" applyFill="1" applyBorder="1" applyProtection="1"/>
    <xf numFmtId="2" fontId="41" fillId="3" borderId="3" xfId="0" applyNumberFormat="1" applyFont="1" applyFill="1" applyBorder="1" applyAlignment="1" applyProtection="1">
      <alignment horizontal="center"/>
    </xf>
    <xf numFmtId="2" fontId="41" fillId="0" borderId="0" xfId="0" applyNumberFormat="1" applyFont="1" applyFill="1" applyBorder="1" applyProtection="1"/>
    <xf numFmtId="2" fontId="41" fillId="0" borderId="0" xfId="0" applyNumberFormat="1" applyFont="1" applyFill="1" applyBorder="1" applyAlignment="1" applyProtection="1">
      <alignment horizontal="center"/>
    </xf>
    <xf numFmtId="2" fontId="41" fillId="3" borderId="19" xfId="0" applyNumberFormat="1" applyFont="1" applyFill="1" applyBorder="1" applyAlignment="1" applyProtection="1">
      <alignment horizontal="right"/>
    </xf>
    <xf numFmtId="2" fontId="41" fillId="3" borderId="20" xfId="0" applyNumberFormat="1" applyFont="1" applyFill="1" applyBorder="1" applyAlignment="1" applyProtection="1">
      <alignment horizontal="right"/>
    </xf>
    <xf numFmtId="2" fontId="41" fillId="3" borderId="21" xfId="0" applyNumberFormat="1" applyFont="1" applyFill="1" applyBorder="1" applyAlignment="1" applyProtection="1">
      <alignment horizontal="right"/>
    </xf>
    <xf numFmtId="0" fontId="24" fillId="3" borderId="0" xfId="0" applyFont="1" applyFill="1" applyBorder="1" applyAlignment="1" applyProtection="1">
      <alignment horizontal="right"/>
    </xf>
    <xf numFmtId="0" fontId="36" fillId="3" borderId="0" xfId="0" applyFont="1" applyFill="1" applyBorder="1" applyAlignment="1" applyProtection="1">
      <alignment horizontal="right"/>
    </xf>
    <xf numFmtId="0" fontId="38" fillId="3" borderId="0" xfId="0" applyFont="1" applyFill="1" applyBorder="1" applyAlignment="1" applyProtection="1">
      <alignment horizontal="right"/>
    </xf>
    <xf numFmtId="0" fontId="34" fillId="3" borderId="3" xfId="0" applyFont="1" applyFill="1" applyBorder="1" applyAlignment="1" applyProtection="1">
      <alignment horizontal="right"/>
    </xf>
    <xf numFmtId="0" fontId="41" fillId="3" borderId="6" xfId="0" applyFont="1" applyFill="1" applyBorder="1" applyAlignment="1" applyProtection="1">
      <alignment horizontal="center"/>
    </xf>
    <xf numFmtId="0" fontId="33" fillId="3" borderId="16" xfId="0" applyFont="1" applyFill="1" applyBorder="1" applyAlignment="1" applyProtection="1">
      <alignment horizontal="center"/>
    </xf>
    <xf numFmtId="0" fontId="24" fillId="3" borderId="17" xfId="0" applyFont="1" applyFill="1" applyBorder="1" applyAlignment="1" applyProtection="1">
      <alignment horizontal="center"/>
    </xf>
    <xf numFmtId="0" fontId="36" fillId="3" borderId="17" xfId="0" applyFont="1" applyFill="1" applyBorder="1" applyAlignment="1" applyProtection="1">
      <alignment horizontal="center"/>
    </xf>
    <xf numFmtId="0" fontId="38" fillId="3" borderId="17" xfId="0" applyFont="1" applyFill="1" applyBorder="1" applyAlignment="1" applyProtection="1">
      <alignment horizontal="center"/>
    </xf>
    <xf numFmtId="0" fontId="43" fillId="3" borderId="4" xfId="0" applyFont="1" applyFill="1" applyBorder="1" applyProtection="1">
      <protection locked="0"/>
    </xf>
    <xf numFmtId="0" fontId="30" fillId="3" borderId="5" xfId="0" applyFont="1" applyFill="1" applyBorder="1" applyProtection="1">
      <protection locked="0"/>
    </xf>
    <xf numFmtId="0" fontId="44" fillId="3" borderId="5" xfId="0" applyFont="1" applyFill="1" applyBorder="1" applyProtection="1">
      <protection locked="0"/>
    </xf>
    <xf numFmtId="0" fontId="45" fillId="3" borderId="5" xfId="0" applyFont="1" applyFill="1" applyBorder="1" applyProtection="1">
      <protection locked="0"/>
    </xf>
    <xf numFmtId="0" fontId="34" fillId="3" borderId="3" xfId="0" applyNumberFormat="1" applyFont="1" applyFill="1" applyBorder="1" applyAlignment="1" applyProtection="1">
      <alignment horizontal="right"/>
    </xf>
    <xf numFmtId="0" fontId="24" fillId="3" borderId="0" xfId="0" applyNumberFormat="1" applyFont="1" applyFill="1" applyBorder="1" applyAlignment="1" applyProtection="1">
      <alignment horizontal="right"/>
    </xf>
    <xf numFmtId="0" fontId="36" fillId="3" borderId="0" xfId="0" applyNumberFormat="1" applyFont="1" applyFill="1" applyBorder="1" applyAlignment="1" applyProtection="1">
      <alignment horizontal="right"/>
    </xf>
    <xf numFmtId="0" fontId="38" fillId="3" borderId="0" xfId="0" applyNumberFormat="1" applyFont="1" applyFill="1" applyBorder="1" applyAlignment="1" applyProtection="1">
      <alignment horizontal="right"/>
    </xf>
    <xf numFmtId="3" fontId="34" fillId="3" borderId="3" xfId="0" applyNumberFormat="1" applyFont="1" applyFill="1" applyBorder="1" applyAlignment="1" applyProtection="1">
      <alignment horizontal="right"/>
    </xf>
    <xf numFmtId="2" fontId="24" fillId="3" borderId="0" xfId="0" applyNumberFormat="1" applyFont="1" applyFill="1" applyBorder="1" applyAlignment="1" applyProtection="1">
      <alignment horizontal="right"/>
    </xf>
    <xf numFmtId="2" fontId="36" fillId="3" borderId="0" xfId="0" applyNumberFormat="1" applyFont="1" applyFill="1" applyBorder="1" applyAlignment="1" applyProtection="1">
      <alignment horizontal="right"/>
    </xf>
    <xf numFmtId="3" fontId="38" fillId="3" borderId="0" xfId="0" applyNumberFormat="1" applyFont="1" applyFill="1" applyBorder="1" applyAlignment="1" applyProtection="1">
      <alignment horizontal="right"/>
    </xf>
    <xf numFmtId="0" fontId="24" fillId="3" borderId="1" xfId="0" applyFont="1" applyFill="1" applyBorder="1" applyAlignment="1" applyProtection="1">
      <alignment horizontal="right"/>
    </xf>
    <xf numFmtId="2" fontId="24" fillId="3" borderId="1" xfId="0" applyNumberFormat="1" applyFont="1" applyFill="1" applyBorder="1" applyAlignment="1" applyProtection="1">
      <alignment horizontal="right"/>
    </xf>
    <xf numFmtId="0" fontId="24" fillId="0" borderId="0" xfId="0" applyFont="1" applyFill="1" applyBorder="1"/>
    <xf numFmtId="0" fontId="0" fillId="0" borderId="0" xfId="0" applyFill="1" applyBorder="1"/>
    <xf numFmtId="2" fontId="27" fillId="2" borderId="18" xfId="0" applyNumberFormat="1" applyFont="1" applyFill="1" applyBorder="1" applyProtection="1"/>
    <xf numFmtId="2" fontId="24" fillId="2" borderId="3" xfId="0" applyNumberFormat="1" applyFont="1" applyFill="1" applyBorder="1" applyProtection="1"/>
    <xf numFmtId="2" fontId="24" fillId="2" borderId="19" xfId="0" applyNumberFormat="1" applyFont="1" applyFill="1" applyBorder="1" applyProtection="1"/>
    <xf numFmtId="2" fontId="29" fillId="2" borderId="19" xfId="0" applyNumberFormat="1" applyFont="1" applyFill="1" applyBorder="1" applyProtection="1"/>
    <xf numFmtId="2" fontId="31" fillId="2" borderId="19" xfId="0" applyNumberFormat="1" applyFont="1" applyFill="1" applyBorder="1" applyProtection="1"/>
    <xf numFmtId="2" fontId="24" fillId="2" borderId="21" xfId="0" applyNumberFormat="1" applyFont="1" applyFill="1" applyBorder="1" applyProtection="1"/>
    <xf numFmtId="2" fontId="25" fillId="2" borderId="6" xfId="0" applyNumberFormat="1" applyFont="1" applyFill="1" applyBorder="1" applyProtection="1"/>
    <xf numFmtId="0" fontId="29" fillId="2" borderId="3" xfId="0" applyFont="1" applyFill="1" applyBorder="1" applyProtection="1">
      <protection locked="0"/>
    </xf>
    <xf numFmtId="0" fontId="30" fillId="2" borderId="0" xfId="0" applyFont="1" applyFill="1" applyBorder="1" applyProtection="1">
      <protection locked="0"/>
    </xf>
    <xf numFmtId="0" fontId="30" fillId="2" borderId="5" xfId="0" applyFont="1" applyFill="1" applyBorder="1" applyProtection="1">
      <protection locked="0"/>
    </xf>
    <xf numFmtId="0" fontId="29" fillId="2" borderId="0" xfId="0" applyFont="1" applyFill="1" applyBorder="1" applyProtection="1"/>
    <xf numFmtId="3" fontId="34" fillId="3" borderId="3" xfId="0" applyNumberFormat="1" applyFont="1" applyFill="1" applyBorder="1" applyAlignment="1" applyProtection="1">
      <alignment horizontal="left"/>
    </xf>
    <xf numFmtId="0" fontId="24" fillId="3" borderId="0" xfId="0" applyFont="1" applyFill="1" applyBorder="1" applyAlignment="1" applyProtection="1">
      <alignment horizontal="left"/>
    </xf>
    <xf numFmtId="0" fontId="36" fillId="3" borderId="0" xfId="0" applyFont="1" applyFill="1" applyBorder="1" applyAlignment="1" applyProtection="1">
      <alignment horizontal="left"/>
    </xf>
    <xf numFmtId="3" fontId="38" fillId="3" borderId="0" xfId="0" applyNumberFormat="1" applyFont="1" applyFill="1" applyBorder="1" applyAlignment="1" applyProtection="1">
      <alignment horizontal="left"/>
    </xf>
    <xf numFmtId="0" fontId="40" fillId="3" borderId="6" xfId="0" applyFont="1" applyFill="1" applyBorder="1" applyAlignment="1" applyProtection="1">
      <alignment horizontal="left"/>
    </xf>
    <xf numFmtId="2" fontId="42" fillId="0" borderId="0" xfId="0" applyNumberFormat="1" applyFont="1" applyAlignment="1" applyProtection="1">
      <alignment horizontal="left"/>
    </xf>
    <xf numFmtId="0" fontId="24" fillId="3" borderId="2" xfId="0" applyFont="1" applyFill="1" applyBorder="1" applyAlignment="1" applyProtection="1">
      <alignment horizontal="left"/>
    </xf>
    <xf numFmtId="1" fontId="41" fillId="3" borderId="0" xfId="0" applyNumberFormat="1" applyFont="1" applyFill="1" applyBorder="1" applyAlignment="1" applyProtection="1">
      <alignment horizontal="left"/>
    </xf>
    <xf numFmtId="2" fontId="41" fillId="3" borderId="0" xfId="0" applyNumberFormat="1" applyFont="1" applyFill="1" applyBorder="1" applyAlignment="1" applyProtection="1">
      <alignment horizontal="left"/>
    </xf>
    <xf numFmtId="2" fontId="41" fillId="3" borderId="8" xfId="0" applyNumberFormat="1" applyFont="1" applyFill="1" applyBorder="1" applyAlignment="1" applyProtection="1">
      <alignment horizontal="left"/>
    </xf>
    <xf numFmtId="2" fontId="41" fillId="3" borderId="6" xfId="0" applyNumberFormat="1" applyFont="1" applyFill="1" applyBorder="1" applyAlignment="1" applyProtection="1">
      <alignment horizontal="left"/>
    </xf>
    <xf numFmtId="2" fontId="41" fillId="3" borderId="5" xfId="0" applyNumberFormat="1" applyFont="1" applyFill="1" applyBorder="1" applyAlignment="1" applyProtection="1">
      <alignment horizontal="left"/>
    </xf>
    <xf numFmtId="2" fontId="41" fillId="3" borderId="9" xfId="0" applyNumberFormat="1" applyFont="1" applyFill="1" applyBorder="1" applyAlignment="1" applyProtection="1">
      <alignment horizontal="left"/>
    </xf>
    <xf numFmtId="2" fontId="41" fillId="3" borderId="7" xfId="0" applyNumberFormat="1" applyFont="1" applyFill="1" applyBorder="1" applyAlignment="1" applyProtection="1">
      <alignment horizontal="left"/>
    </xf>
    <xf numFmtId="164" fontId="38" fillId="3" borderId="6" xfId="0" applyNumberFormat="1" applyFont="1" applyFill="1" applyBorder="1" applyAlignment="1" applyProtection="1">
      <alignment horizontal="right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DEA900"/>
      <color rgb="FFEEE4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8323230561123977E-2"/>
          <c:y val="8.4396027989956362E-3"/>
          <c:w val="0.93164796953844653"/>
          <c:h val="0.94728435167865566"/>
        </c:manualLayout>
      </c:layout>
      <c:scatterChart>
        <c:scatterStyle val="lineMarker"/>
        <c:varyColors val="0"/>
        <c:ser>
          <c:idx val="5"/>
          <c:order val="0"/>
          <c:tx>
            <c:v>Unet</c:v>
          </c:tx>
          <c:spPr>
            <a:ln w="28575">
              <a:solidFill>
                <a:srgbClr val="92D050"/>
              </a:solidFill>
              <a:tailEnd type="stealth" w="lg" len="lg"/>
            </a:ln>
          </c:spPr>
          <c:marker>
            <c:symbol val="none"/>
          </c:marker>
          <c:xVal>
            <c:numRef>
              <c:f>(Blad1!$M$35,Blad1!$M$31)</c:f>
              <c:numCache>
                <c:formatCode>General</c:formatCode>
                <c:ptCount val="2"/>
                <c:pt idx="0">
                  <c:v>0</c:v>
                </c:pt>
                <c:pt idx="1">
                  <c:v>233</c:v>
                </c:pt>
              </c:numCache>
            </c:numRef>
          </c:xVal>
          <c:yVal>
            <c:numRef>
              <c:f>(Blad1!$N$35,Blad1!$N$31)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3944-410D-899E-5684BD462E9B}"/>
            </c:ext>
          </c:extLst>
        </c:ser>
        <c:ser>
          <c:idx val="6"/>
          <c:order val="1"/>
          <c:tx>
            <c:v>Inet</c:v>
          </c:tx>
          <c:spPr>
            <a:ln w="28575">
              <a:solidFill>
                <a:sysClr val="windowText" lastClr="000000"/>
              </a:solidFill>
              <a:tailEnd type="stealth" w="lg" len="lg"/>
            </a:ln>
          </c:spPr>
          <c:marker>
            <c:symbol val="none"/>
          </c:marker>
          <c:xVal>
            <c:numRef>
              <c:f>(Blad1!$M$35,Blad1!$M$32)</c:f>
              <c:numCache>
                <c:formatCode>General</c:formatCode>
                <c:ptCount val="2"/>
                <c:pt idx="0">
                  <c:v>0</c:v>
                </c:pt>
                <c:pt idx="1">
                  <c:v>1165.0000000000002</c:v>
                </c:pt>
              </c:numCache>
            </c:numRef>
          </c:xVal>
          <c:yVal>
            <c:numRef>
              <c:f>(Blad1!$N$35,Blad1!$N$32)</c:f>
              <c:numCache>
                <c:formatCode>General</c:formatCode>
                <c:ptCount val="2"/>
                <c:pt idx="0">
                  <c:v>0</c:v>
                </c:pt>
                <c:pt idx="1">
                  <c:v>1165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3944-410D-899E-5684BD462E9B}"/>
            </c:ext>
          </c:extLst>
        </c:ser>
        <c:ser>
          <c:idx val="7"/>
          <c:order val="2"/>
          <c:tx>
            <c:v>I1</c:v>
          </c:tx>
          <c:spPr>
            <a:ln w="28575">
              <a:solidFill>
                <a:srgbClr val="00B0F0"/>
              </a:solidFill>
              <a:tailEnd type="stealth" w="lg" len="lg"/>
            </a:ln>
          </c:spPr>
          <c:marker>
            <c:symbol val="none"/>
          </c:marker>
          <c:xVal>
            <c:numRef>
              <c:f>(Blad1!$M$35,Blad1!$M$33)</c:f>
              <c:numCache>
                <c:formatCode>General</c:formatCode>
                <c:ptCount val="2"/>
                <c:pt idx="0">
                  <c:v>0</c:v>
                </c:pt>
                <c:pt idx="1">
                  <c:v>-1165</c:v>
                </c:pt>
              </c:numCache>
            </c:numRef>
          </c:xVal>
          <c:yVal>
            <c:numRef>
              <c:f>(Blad1!$N$35,Blad1!$N$33)</c:f>
              <c:numCache>
                <c:formatCode>General</c:formatCode>
                <c:ptCount val="2"/>
                <c:pt idx="0">
                  <c:v>0</c:v>
                </c:pt>
                <c:pt idx="1">
                  <c:v>-1165.0000000000002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3944-410D-899E-5684BD462E9B}"/>
            </c:ext>
          </c:extLst>
        </c:ser>
        <c:ser>
          <c:idx val="8"/>
          <c:order val="3"/>
          <c:tx>
            <c:v>U12</c:v>
          </c:tx>
          <c:spPr>
            <a:ln w="28575">
              <a:solidFill>
                <a:srgbClr val="FFC000"/>
              </a:solidFill>
              <a:tailEnd type="stealth" w="lg" len="lg"/>
            </a:ln>
          </c:spPr>
          <c:marker>
            <c:symbol val="none"/>
          </c:marker>
          <c:xVal>
            <c:numRef>
              <c:f>(Blad1!$M$35,Blad1!$M$34)</c:f>
              <c:numCache>
                <c:formatCode>General</c:formatCode>
                <c:ptCount val="2"/>
                <c:pt idx="0">
                  <c:v>0</c:v>
                </c:pt>
                <c:pt idx="1">
                  <c:v>-213.19500000000005</c:v>
                </c:pt>
              </c:numCache>
            </c:numRef>
          </c:xVal>
          <c:yVal>
            <c:numRef>
              <c:f>(Blad1!$N$35,Blad1!$N$34)</c:f>
              <c:numCache>
                <c:formatCode>General</c:formatCode>
                <c:ptCount val="2"/>
                <c:pt idx="0">
                  <c:v>0</c:v>
                </c:pt>
                <c:pt idx="1">
                  <c:v>446.19499999999999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3944-410D-899E-5684BD462E9B}"/>
            </c:ext>
          </c:extLst>
        </c:ser>
        <c:ser>
          <c:idx val="9"/>
          <c:order val="4"/>
          <c:tx>
            <c:v>lasthoek</c:v>
          </c:tx>
          <c:marker>
            <c:symbol val="none"/>
          </c:marker>
          <c:xVal>
            <c:numRef>
              <c:f>Blad1!$AA$8:$AA$30</c:f>
              <c:numCache>
                <c:formatCode>General</c:formatCode>
                <c:ptCount val="17"/>
                <c:pt idx="0">
                  <c:v>77.666666666666671</c:v>
                </c:pt>
                <c:pt idx="1">
                  <c:v>76.486804904538502</c:v>
                </c:pt>
                <c:pt idx="2">
                  <c:v>75.020394380094686</c:v>
                </c:pt>
                <c:pt idx="3">
                  <c:v>63.621611334330758</c:v>
                </c:pt>
                <c:pt idx="4">
                  <c:v>54.919898759398905</c:v>
                </c:pt>
                <c:pt idx="5">
                  <c:v>49.924702260494847</c:v>
                </c:pt>
                <c:pt idx="6">
                  <c:v>44.549571029286831</c:v>
                </c:pt>
                <c:pt idx="7">
                  <c:v>38.835410648641826</c:v>
                </c:pt>
                <c:pt idx="8">
                  <c:v>32.825706765869988</c:v>
                </c:pt>
                <c:pt idx="9">
                  <c:v>20.10450869400983</c:v>
                </c:pt>
                <c:pt idx="10">
                  <c:v>13.48982479652426</c:v>
                </c:pt>
                <c:pt idx="11">
                  <c:v>6.7724812387736462</c:v>
                </c:pt>
                <c:pt idx="12">
                  <c:v>3.5980477356767214E-3</c:v>
                </c:pt>
                <c:pt idx="13">
                  <c:v>-6.7653125250039627</c:v>
                </c:pt>
                <c:pt idx="14">
                  <c:v>-13.482738019480587</c:v>
                </c:pt>
                <c:pt idx="15">
                  <c:v>-20.097557785165304</c:v>
                </c:pt>
                <c:pt idx="16">
                  <c:v>-26.55943201704936</c:v>
                </c:pt>
              </c:numCache>
            </c:numRef>
          </c:xVal>
          <c:yVal>
            <c:numRef>
              <c:f>Blad1!$AB$8:$AB$30</c:f>
              <c:numCache>
                <c:formatCode>General</c:formatCode>
                <c:ptCount val="17"/>
                <c:pt idx="0">
                  <c:v>0</c:v>
                </c:pt>
                <c:pt idx="1">
                  <c:v>13.486281422474358</c:v>
                </c:pt>
                <c:pt idx="2">
                  <c:v>20.101033261157706</c:v>
                </c:pt>
                <c:pt idx="3">
                  <c:v>44.546623691750966</c:v>
                </c:pt>
                <c:pt idx="4">
                  <c:v>54.917354555445293</c:v>
                </c:pt>
                <c:pt idx="5">
                  <c:v>59.494833517811045</c:v>
                </c:pt>
                <c:pt idx="6">
                  <c:v>63.619547563760932</c:v>
                </c:pt>
                <c:pt idx="7">
                  <c:v>67.260106979267206</c:v>
                </c:pt>
                <c:pt idx="8">
                  <c:v>70.388806542178486</c:v>
                </c:pt>
                <c:pt idx="9">
                  <c:v>75.01946308314659</c:v>
                </c:pt>
                <c:pt idx="10">
                  <c:v>76.48618004626843</c:v>
                </c:pt>
                <c:pt idx="11">
                  <c:v>77.370825308908081</c:v>
                </c:pt>
                <c:pt idx="12">
                  <c:v>77.666666583323661</c:v>
                </c:pt>
                <c:pt idx="13">
                  <c:v>77.371452471503574</c:v>
                </c:pt>
                <c:pt idx="14">
                  <c:v>76.487429598654742</c:v>
                </c:pt>
                <c:pt idx="15">
                  <c:v>75.021325516036129</c:v>
                </c:pt>
                <c:pt idx="16">
                  <c:v>72.984297503249593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3944-410D-899E-5684BD462E9B}"/>
            </c:ext>
          </c:extLst>
        </c:ser>
        <c:ser>
          <c:idx val="0"/>
          <c:order val="5"/>
          <c:tx>
            <c:v>Unet</c:v>
          </c:tx>
          <c:spPr>
            <a:ln w="28575" cap="rnd">
              <a:solidFill>
                <a:srgbClr val="92D050"/>
              </a:solidFill>
              <a:round/>
              <a:tailEnd type="stealth" w="lg" len="lg"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944-410D-899E-5684BD462E9B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92D050"/>
                        </a:solidFill>
                      </a:rPr>
                      <a:t>Ug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1205156066732481E-2"/>
                      <c:h val="8.0653170135539326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5-3944-410D-899E-5684BD462E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(Blad1!$M$35,Blad1!$M$31)</c:f>
              <c:numCache>
                <c:formatCode>General</c:formatCode>
                <c:ptCount val="2"/>
                <c:pt idx="0">
                  <c:v>0</c:v>
                </c:pt>
                <c:pt idx="1">
                  <c:v>233</c:v>
                </c:pt>
              </c:numCache>
            </c:numRef>
          </c:xVal>
          <c:yVal>
            <c:numRef>
              <c:f>(Blad1!$N$35,Blad1!$N$31)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944-410D-899E-5684BD462E9B}"/>
            </c:ext>
          </c:extLst>
        </c:ser>
        <c:ser>
          <c:idx val="3"/>
          <c:order val="6"/>
          <c:tx>
            <c:v>Inet</c:v>
          </c:tx>
          <c:spPr>
            <a:ln w="28575" cap="rnd">
              <a:solidFill>
                <a:sysClr val="windowText" lastClr="000000"/>
              </a:solidFill>
              <a:round/>
              <a:tailEnd type="stealth" w="lg" len="lg"/>
            </a:ln>
            <a:effectLst/>
          </c:spPr>
          <c:marker>
            <c:symbol val="none"/>
          </c:marker>
          <c:dLbls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ysClr val="windowText" lastClr="000000"/>
                        </a:solidFill>
                      </a:rPr>
                      <a:t>Ig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8636185214041643E-2"/>
                      <c:h val="8.914632127852018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8-3944-410D-899E-5684BD462E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(Blad1!$M$35,Blad1!$M$32)</c:f>
              <c:numCache>
                <c:formatCode>General</c:formatCode>
                <c:ptCount val="2"/>
                <c:pt idx="0">
                  <c:v>0</c:v>
                </c:pt>
                <c:pt idx="1">
                  <c:v>1165.0000000000002</c:v>
                </c:pt>
              </c:numCache>
            </c:numRef>
          </c:xVal>
          <c:yVal>
            <c:numRef>
              <c:f>(Blad1!$N$35,Blad1!$N$32)</c:f>
              <c:numCache>
                <c:formatCode>General</c:formatCode>
                <c:ptCount val="2"/>
                <c:pt idx="0">
                  <c:v>0</c:v>
                </c:pt>
                <c:pt idx="1">
                  <c:v>1165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3944-410D-899E-5684BD462E9B}"/>
            </c:ext>
          </c:extLst>
        </c:ser>
        <c:ser>
          <c:idx val="1"/>
          <c:order val="7"/>
          <c:tx>
            <c:v>I1</c:v>
          </c:tx>
          <c:spPr>
            <a:ln w="28575" cap="rnd">
              <a:solidFill>
                <a:srgbClr val="00B0F0"/>
              </a:solidFill>
              <a:round/>
              <a:tailEnd type="stealth" w="lg" len="lg"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944-410D-899E-5684BD462E9B}"/>
                </c:ext>
              </c:extLst>
            </c:dLbl>
            <c:dLbl>
              <c:idx val="1"/>
              <c:layout>
                <c:manualLayout>
                  <c:x val="-7.9926334711350869E-2"/>
                  <c:y val="-2.335616564319737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800" b="1">
                        <a:solidFill>
                          <a:srgbClr val="00B0F0"/>
                        </a:solidFill>
                      </a:rPr>
                      <a:t>I</a:t>
                    </a:r>
                    <a:r>
                      <a:rPr lang="en-US" sz="1200" b="1">
                        <a:solidFill>
                          <a:srgbClr val="00B0F0"/>
                        </a:solidFill>
                      </a:rPr>
                      <a:t>1</a:t>
                    </a:r>
                    <a:endParaRPr lang="en-US" sz="1800" b="1">
                      <a:solidFill>
                        <a:srgbClr val="00B0F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085303785703202"/>
                      <c:h val="6.5790155635322811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C-3944-410D-899E-5684BD462E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(Blad1!$M$35,Blad1!$M$33)</c:f>
              <c:numCache>
                <c:formatCode>General</c:formatCode>
                <c:ptCount val="2"/>
                <c:pt idx="0">
                  <c:v>0</c:v>
                </c:pt>
                <c:pt idx="1">
                  <c:v>-1165</c:v>
                </c:pt>
              </c:numCache>
            </c:numRef>
          </c:xVal>
          <c:yVal>
            <c:numRef>
              <c:f>(Blad1!$N$35,Blad1!$N$33)</c:f>
              <c:numCache>
                <c:formatCode>General</c:formatCode>
                <c:ptCount val="2"/>
                <c:pt idx="0">
                  <c:v>0</c:v>
                </c:pt>
                <c:pt idx="1">
                  <c:v>-1165.0000000000002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3944-410D-899E-5684BD462E9B}"/>
            </c:ext>
          </c:extLst>
        </c:ser>
        <c:ser>
          <c:idx val="2"/>
          <c:order val="8"/>
          <c:tx>
            <c:v>U12</c:v>
          </c:tx>
          <c:spPr>
            <a:ln w="28575" cap="rnd">
              <a:solidFill>
                <a:srgbClr val="FFC000"/>
              </a:solidFill>
              <a:round/>
              <a:tailEnd type="stealth" w="lg" len="lg"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944-410D-899E-5684BD462E9B}"/>
                </c:ext>
              </c:extLst>
            </c:dLbl>
            <c:dLbl>
              <c:idx val="1"/>
              <c:layout>
                <c:manualLayout>
                  <c:x val="-2.8545029633879837E-2"/>
                  <c:y val="-2.972594540642569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FFC000"/>
                        </a:solidFill>
                      </a:rPr>
                      <a:t>U</a:t>
                    </a:r>
                    <a:r>
                      <a:rPr lang="en-US" sz="1100" b="1">
                        <a:solidFill>
                          <a:srgbClr val="FFC000"/>
                        </a:solidFill>
                      </a:rPr>
                      <a:t>12</a:t>
                    </a:r>
                    <a:endParaRPr lang="en-US" sz="1600" b="1">
                      <a:solidFill>
                        <a:srgbClr val="FFC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1344972309885458"/>
                      <c:h val="7.2160018992558458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10-3944-410D-899E-5684BD462E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(Blad1!$M$35,Blad1!$M$34)</c:f>
              <c:numCache>
                <c:formatCode>General</c:formatCode>
                <c:ptCount val="2"/>
                <c:pt idx="0">
                  <c:v>0</c:v>
                </c:pt>
                <c:pt idx="1">
                  <c:v>-213.19500000000005</c:v>
                </c:pt>
              </c:numCache>
            </c:numRef>
          </c:xVal>
          <c:yVal>
            <c:numRef>
              <c:f>(Blad1!$N$35,Blad1!$N$34)</c:f>
              <c:numCache>
                <c:formatCode>General</c:formatCode>
                <c:ptCount val="2"/>
                <c:pt idx="0">
                  <c:v>0</c:v>
                </c:pt>
                <c:pt idx="1">
                  <c:v>446.19499999999999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3944-410D-899E-5684BD462E9B}"/>
            </c:ext>
          </c:extLst>
        </c:ser>
        <c:ser>
          <c:idx val="4"/>
          <c:order val="9"/>
          <c:tx>
            <c:v>lasthoek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dLbls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1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l-GR" sz="2400" b="1">
                        <a:solidFill>
                          <a:srgbClr val="FFC000"/>
                        </a:solidFill>
                        <a:latin typeface="Calibri" panose="020F0502020204030204" pitchFamily="34" charset="0"/>
                        <a:cs typeface="Calibri" panose="020F0502020204030204" pitchFamily="34" charset="0"/>
                      </a:rPr>
                      <a:t>δ</a:t>
                    </a:r>
                    <a:endParaRPr lang="el-GR" sz="2400" b="1">
                      <a:solidFill>
                        <a:srgbClr val="FFC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0504314402992636E-2"/>
                      <c:h val="6.4611647320226909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0-52C0-4117-8319-205F3D76A6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Blad1!$AA$8:$AA$30</c:f>
              <c:numCache>
                <c:formatCode>General</c:formatCode>
                <c:ptCount val="17"/>
                <c:pt idx="0">
                  <c:v>77.666666666666671</c:v>
                </c:pt>
                <c:pt idx="1">
                  <c:v>76.486804904538502</c:v>
                </c:pt>
                <c:pt idx="2">
                  <c:v>75.020394380094686</c:v>
                </c:pt>
                <c:pt idx="3">
                  <c:v>63.621611334330758</c:v>
                </c:pt>
                <c:pt idx="4">
                  <c:v>54.919898759398905</c:v>
                </c:pt>
                <c:pt idx="5">
                  <c:v>49.924702260494847</c:v>
                </c:pt>
                <c:pt idx="6">
                  <c:v>44.549571029286831</c:v>
                </c:pt>
                <c:pt idx="7">
                  <c:v>38.835410648641826</c:v>
                </c:pt>
                <c:pt idx="8">
                  <c:v>32.825706765869988</c:v>
                </c:pt>
                <c:pt idx="9">
                  <c:v>20.10450869400983</c:v>
                </c:pt>
                <c:pt idx="10">
                  <c:v>13.48982479652426</c:v>
                </c:pt>
                <c:pt idx="11">
                  <c:v>6.7724812387736462</c:v>
                </c:pt>
                <c:pt idx="12">
                  <c:v>3.5980477356767214E-3</c:v>
                </c:pt>
                <c:pt idx="13">
                  <c:v>-6.7653125250039627</c:v>
                </c:pt>
                <c:pt idx="14">
                  <c:v>-13.482738019480587</c:v>
                </c:pt>
                <c:pt idx="15">
                  <c:v>-20.097557785165304</c:v>
                </c:pt>
                <c:pt idx="16">
                  <c:v>-26.55943201704936</c:v>
                </c:pt>
              </c:numCache>
            </c:numRef>
          </c:xVal>
          <c:yVal>
            <c:numRef>
              <c:f>Blad1!$AB$8:$AB$30</c:f>
              <c:numCache>
                <c:formatCode>General</c:formatCode>
                <c:ptCount val="17"/>
                <c:pt idx="0">
                  <c:v>0</c:v>
                </c:pt>
                <c:pt idx="1">
                  <c:v>13.486281422474358</c:v>
                </c:pt>
                <c:pt idx="2">
                  <c:v>20.101033261157706</c:v>
                </c:pt>
                <c:pt idx="3">
                  <c:v>44.546623691750966</c:v>
                </c:pt>
                <c:pt idx="4">
                  <c:v>54.917354555445293</c:v>
                </c:pt>
                <c:pt idx="5">
                  <c:v>59.494833517811045</c:v>
                </c:pt>
                <c:pt idx="6">
                  <c:v>63.619547563760932</c:v>
                </c:pt>
                <c:pt idx="7">
                  <c:v>67.260106979267206</c:v>
                </c:pt>
                <c:pt idx="8">
                  <c:v>70.388806542178486</c:v>
                </c:pt>
                <c:pt idx="9">
                  <c:v>75.01946308314659</c:v>
                </c:pt>
                <c:pt idx="10">
                  <c:v>76.48618004626843</c:v>
                </c:pt>
                <c:pt idx="11">
                  <c:v>77.370825308908081</c:v>
                </c:pt>
                <c:pt idx="12">
                  <c:v>77.666666583323661</c:v>
                </c:pt>
                <c:pt idx="13">
                  <c:v>77.371452471503574</c:v>
                </c:pt>
                <c:pt idx="14">
                  <c:v>76.487429598654742</c:v>
                </c:pt>
                <c:pt idx="15">
                  <c:v>75.021325516036129</c:v>
                </c:pt>
                <c:pt idx="16">
                  <c:v>72.984297503249593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3944-410D-899E-5684BD462E9B}"/>
            </c:ext>
          </c:extLst>
        </c:ser>
        <c:ser>
          <c:idx val="10"/>
          <c:order val="10"/>
          <c:tx>
            <c:v>phi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dLbls>
            <c:dLbl>
              <c:idx val="1"/>
              <c:tx>
                <c:rich>
                  <a:bodyPr/>
                  <a:lstStyle/>
                  <a:p>
                    <a:r>
                      <a:rPr lang="el-GR" sz="2400" b="1">
                        <a:solidFill>
                          <a:sysClr val="windowText" lastClr="000000"/>
                        </a:solidFill>
                        <a:latin typeface="Calibri" panose="020F0502020204030204" pitchFamily="34" charset="0"/>
                        <a:cs typeface="Calibri" panose="020F0502020204030204" pitchFamily="34" charset="0"/>
                      </a:rPr>
                      <a:t>ϕ</a:t>
                    </a:r>
                    <a:endParaRPr lang="el-GR" sz="1200" b="1">
                      <a:solidFill>
                        <a:sysClr val="windowText" lastClr="000000"/>
                      </a:solidFill>
                    </a:endParaRP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52C0-4117-8319-205F3D76A69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Blad1!$AP$8:$AP$58</c:f>
              <c:numCache>
                <c:formatCode>General</c:formatCode>
                <c:ptCount val="44"/>
                <c:pt idx="0">
                  <c:v>93.2</c:v>
                </c:pt>
                <c:pt idx="1">
                  <c:v>91.7841658854462</c:v>
                </c:pt>
                <c:pt idx="2">
                  <c:v>90.024473256113623</c:v>
                </c:pt>
                <c:pt idx="3">
                  <c:v>76.345933601196904</c:v>
                </c:pt>
                <c:pt idx="4">
                  <c:v>65.903878511278677</c:v>
                </c:pt>
                <c:pt idx="5">
                  <c:v>65.903878511278677</c:v>
                </c:pt>
                <c:pt idx="6">
                  <c:v>65.903878511278677</c:v>
                </c:pt>
                <c:pt idx="7">
                  <c:v>65.903878511278677</c:v>
                </c:pt>
                <c:pt idx="8">
                  <c:v>65.903878511278677</c:v>
                </c:pt>
                <c:pt idx="9">
                  <c:v>65.903878511278677</c:v>
                </c:pt>
                <c:pt idx="10">
                  <c:v>65.903878511278677</c:v>
                </c:pt>
                <c:pt idx="11">
                  <c:v>65.903878511278677</c:v>
                </c:pt>
                <c:pt idx="12">
                  <c:v>65.903878511278677</c:v>
                </c:pt>
                <c:pt idx="13">
                  <c:v>65.903878511278677</c:v>
                </c:pt>
                <c:pt idx="14">
                  <c:v>65.903878511278677</c:v>
                </c:pt>
                <c:pt idx="15">
                  <c:v>65.903878511278677</c:v>
                </c:pt>
                <c:pt idx="16">
                  <c:v>65.903878511278677</c:v>
                </c:pt>
                <c:pt idx="17">
                  <c:v>65.903878511278677</c:v>
                </c:pt>
                <c:pt idx="18">
                  <c:v>65.903878511278677</c:v>
                </c:pt>
                <c:pt idx="19">
                  <c:v>65.903878511278677</c:v>
                </c:pt>
                <c:pt idx="20">
                  <c:v>65.903878511278677</c:v>
                </c:pt>
                <c:pt idx="21">
                  <c:v>65.903878511278677</c:v>
                </c:pt>
                <c:pt idx="22">
                  <c:v>65.903878511278677</c:v>
                </c:pt>
                <c:pt idx="23">
                  <c:v>65.903878511278677</c:v>
                </c:pt>
                <c:pt idx="24">
                  <c:v>65.903878511278677</c:v>
                </c:pt>
                <c:pt idx="25">
                  <c:v>65.903878511278677</c:v>
                </c:pt>
                <c:pt idx="26">
                  <c:v>65.903878511278677</c:v>
                </c:pt>
                <c:pt idx="27">
                  <c:v>65.903878511278677</c:v>
                </c:pt>
                <c:pt idx="28">
                  <c:v>65.903878511278677</c:v>
                </c:pt>
                <c:pt idx="29">
                  <c:v>65.903878511278677</c:v>
                </c:pt>
                <c:pt idx="30">
                  <c:v>65.903878511278677</c:v>
                </c:pt>
                <c:pt idx="31">
                  <c:v>65.903878511278677</c:v>
                </c:pt>
                <c:pt idx="32">
                  <c:v>65.903878511278677</c:v>
                </c:pt>
                <c:pt idx="33">
                  <c:v>65.903878511278677</c:v>
                </c:pt>
                <c:pt idx="34">
                  <c:v>65.903878511278677</c:v>
                </c:pt>
                <c:pt idx="35">
                  <c:v>65.903878511278677</c:v>
                </c:pt>
                <c:pt idx="36">
                  <c:v>65.903878511278677</c:v>
                </c:pt>
                <c:pt idx="37">
                  <c:v>65.903878511278677</c:v>
                </c:pt>
                <c:pt idx="38">
                  <c:v>65.903878511278677</c:v>
                </c:pt>
                <c:pt idx="39">
                  <c:v>65.903878511278677</c:v>
                </c:pt>
                <c:pt idx="40">
                  <c:v>65.903878511278677</c:v>
                </c:pt>
                <c:pt idx="41">
                  <c:v>65.903878511278677</c:v>
                </c:pt>
                <c:pt idx="42">
                  <c:v>65.903878511278677</c:v>
                </c:pt>
                <c:pt idx="43">
                  <c:v>65.903878511278677</c:v>
                </c:pt>
              </c:numCache>
            </c:numRef>
          </c:xVal>
          <c:yVal>
            <c:numRef>
              <c:f>Blad1!$AQ$8:$AQ$58</c:f>
              <c:numCache>
                <c:formatCode>General</c:formatCode>
                <c:ptCount val="44"/>
                <c:pt idx="0">
                  <c:v>0</c:v>
                </c:pt>
                <c:pt idx="1">
                  <c:v>16.183537706969229</c:v>
                </c:pt>
                <c:pt idx="2">
                  <c:v>24.121239913389246</c:v>
                </c:pt>
                <c:pt idx="3">
                  <c:v>53.455948430101152</c:v>
                </c:pt>
                <c:pt idx="4">
                  <c:v>65.900825466534343</c:v>
                </c:pt>
                <c:pt idx="5">
                  <c:v>65.900825466534343</c:v>
                </c:pt>
                <c:pt idx="6">
                  <c:v>65.900825466534343</c:v>
                </c:pt>
                <c:pt idx="7">
                  <c:v>65.900825466534343</c:v>
                </c:pt>
                <c:pt idx="8">
                  <c:v>65.900825466534343</c:v>
                </c:pt>
                <c:pt idx="9">
                  <c:v>65.900825466534343</c:v>
                </c:pt>
                <c:pt idx="10">
                  <c:v>65.900825466534343</c:v>
                </c:pt>
                <c:pt idx="11">
                  <c:v>65.900825466534343</c:v>
                </c:pt>
                <c:pt idx="12">
                  <c:v>65.900825466534343</c:v>
                </c:pt>
                <c:pt idx="13">
                  <c:v>65.900825466534343</c:v>
                </c:pt>
                <c:pt idx="14">
                  <c:v>65.900825466534343</c:v>
                </c:pt>
                <c:pt idx="15">
                  <c:v>65.900825466534343</c:v>
                </c:pt>
                <c:pt idx="16">
                  <c:v>65.900825466534343</c:v>
                </c:pt>
                <c:pt idx="17">
                  <c:v>65.900825466534343</c:v>
                </c:pt>
                <c:pt idx="18">
                  <c:v>65.900825466534343</c:v>
                </c:pt>
                <c:pt idx="19">
                  <c:v>65.900825466534343</c:v>
                </c:pt>
                <c:pt idx="20">
                  <c:v>65.900825466534343</c:v>
                </c:pt>
                <c:pt idx="21">
                  <c:v>65.900825466534343</c:v>
                </c:pt>
                <c:pt idx="22">
                  <c:v>65.900825466534343</c:v>
                </c:pt>
                <c:pt idx="23">
                  <c:v>65.900825466534343</c:v>
                </c:pt>
                <c:pt idx="24">
                  <c:v>65.900825466534343</c:v>
                </c:pt>
                <c:pt idx="25">
                  <c:v>65.900825466534343</c:v>
                </c:pt>
                <c:pt idx="26">
                  <c:v>65.900825466534343</c:v>
                </c:pt>
                <c:pt idx="27">
                  <c:v>65.900825466534343</c:v>
                </c:pt>
                <c:pt idx="28">
                  <c:v>65.900825466534343</c:v>
                </c:pt>
                <c:pt idx="29">
                  <c:v>65.900825466534343</c:v>
                </c:pt>
                <c:pt idx="30">
                  <c:v>65.900825466534343</c:v>
                </c:pt>
                <c:pt idx="31">
                  <c:v>65.900825466534343</c:v>
                </c:pt>
                <c:pt idx="32">
                  <c:v>65.900825466534343</c:v>
                </c:pt>
                <c:pt idx="33">
                  <c:v>65.900825466534343</c:v>
                </c:pt>
                <c:pt idx="34">
                  <c:v>65.900825466534343</c:v>
                </c:pt>
                <c:pt idx="35">
                  <c:v>65.900825466534343</c:v>
                </c:pt>
                <c:pt idx="36">
                  <c:v>65.900825466534343</c:v>
                </c:pt>
                <c:pt idx="37">
                  <c:v>65.900825466534343</c:v>
                </c:pt>
                <c:pt idx="38">
                  <c:v>65.900825466534343</c:v>
                </c:pt>
                <c:pt idx="39">
                  <c:v>65.900825466534343</c:v>
                </c:pt>
                <c:pt idx="40">
                  <c:v>65.900825466534343</c:v>
                </c:pt>
                <c:pt idx="41">
                  <c:v>65.900825466534343</c:v>
                </c:pt>
                <c:pt idx="42">
                  <c:v>65.900825466534343</c:v>
                </c:pt>
                <c:pt idx="43">
                  <c:v>65.900825466534343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3944-410D-899E-5684BD462E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3751416"/>
        <c:axId val="593757648"/>
      </c:scatterChart>
      <c:valAx>
        <c:axId val="593751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593757648"/>
        <c:crosses val="autoZero"/>
        <c:crossBetween val="midCat"/>
      </c:valAx>
      <c:valAx>
        <c:axId val="593757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593751416"/>
        <c:crosses val="autoZero"/>
        <c:crossBetween val="midCat"/>
      </c:valAx>
      <c:spPr>
        <a:noFill/>
        <a:ln w="3175">
          <a:noFill/>
        </a:ln>
        <a:effectLst/>
      </c:spPr>
    </c:plotArea>
    <c:plotVisOnly val="1"/>
    <c:dispBlanksAs val="gap"/>
    <c:showDLblsOverMax val="0"/>
    <c:extLst/>
  </c:chart>
  <c:spPr>
    <a:noFill/>
    <a:ln>
      <a:noFill/>
    </a:ln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51211</xdr:colOff>
      <xdr:row>1</xdr:row>
      <xdr:rowOff>71693</xdr:rowOff>
    </xdr:from>
    <xdr:to>
      <xdr:col>21</xdr:col>
      <xdr:colOff>30728</xdr:colOff>
      <xdr:row>42</xdr:row>
      <xdr:rowOff>92176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BCCBBDC3-32DD-43C9-B2BD-A8BD2C8A4A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256048</xdr:colOff>
      <xdr:row>29</xdr:row>
      <xdr:rowOff>92178</xdr:rowOff>
    </xdr:from>
    <xdr:to>
      <xdr:col>4</xdr:col>
      <xdr:colOff>696451</xdr:colOff>
      <xdr:row>52</xdr:row>
      <xdr:rowOff>163871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1F63645-5DBA-49D7-A24A-485C798DB839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44926" t="9454" r="7379" b="21903"/>
        <a:stretch/>
      </xdr:blipFill>
      <xdr:spPr bwMode="auto">
        <a:xfrm>
          <a:off x="1177822" y="6841613"/>
          <a:ext cx="4946855" cy="41275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292"/>
  <sheetViews>
    <sheetView showGridLines="0" showRowColHeaders="0" tabSelected="1" zoomScale="62" zoomScaleNormal="62" workbookViewId="0">
      <selection activeCell="C8" sqref="C8"/>
    </sheetView>
  </sheetViews>
  <sheetFormatPr defaultRowHeight="14.4" x14ac:dyDescent="0.3"/>
  <cols>
    <col min="1" max="1" width="13.21875" customWidth="1"/>
    <col min="2" max="2" width="29.77734375" customWidth="1"/>
    <col min="3" max="3" width="15" customWidth="1"/>
    <col min="4" max="4" width="19.77734375" customWidth="1"/>
    <col min="5" max="5" width="11.77734375" customWidth="1"/>
    <col min="6" max="6" width="16.88671875" customWidth="1"/>
    <col min="7" max="7" width="10.77734375" customWidth="1"/>
    <col min="8" max="8" width="8.77734375" customWidth="1"/>
    <col min="9" max="9" width="24.33203125" customWidth="1"/>
    <col min="10" max="10" width="8.77734375" customWidth="1"/>
    <col min="11" max="11" width="8.77734375" bestFit="1" customWidth="1"/>
    <col min="12" max="12" width="24.5546875" customWidth="1"/>
    <col min="13" max="13" width="11.77734375" customWidth="1"/>
    <col min="14" max="14" width="13.5546875" customWidth="1"/>
    <col min="15" max="15" width="14.33203125" customWidth="1"/>
    <col min="16" max="16" width="8.77734375" bestFit="1" customWidth="1"/>
    <col min="17" max="17" width="8.77734375" customWidth="1"/>
    <col min="18" max="18" width="8.88671875" bestFit="1" customWidth="1"/>
    <col min="19" max="19" width="10.77734375" customWidth="1"/>
    <col min="20" max="20" width="8.77734375" bestFit="1" customWidth="1"/>
    <col min="21" max="21" width="9.33203125" bestFit="1" customWidth="1"/>
  </cols>
  <sheetData>
    <row r="1" spans="1:46" ht="70.8" x14ac:dyDescent="1.3">
      <c r="A1" s="2"/>
      <c r="B1" s="3" t="s">
        <v>29</v>
      </c>
      <c r="C1" s="4"/>
      <c r="D1" s="4"/>
      <c r="E1" s="4"/>
      <c r="F1" s="4"/>
      <c r="G1" s="4"/>
      <c r="H1" s="4"/>
      <c r="I1" s="4"/>
      <c r="J1" s="4"/>
      <c r="K1" s="4"/>
      <c r="L1" s="4"/>
      <c r="M1" s="5"/>
      <c r="N1" s="5"/>
      <c r="O1" s="4"/>
      <c r="P1" s="4"/>
      <c r="Q1" s="4"/>
      <c r="R1" s="4"/>
      <c r="S1" s="51"/>
      <c r="T1" s="51"/>
      <c r="U1" s="51"/>
      <c r="V1" s="51"/>
      <c r="W1" s="51"/>
      <c r="X1" s="51"/>
      <c r="Y1" s="51"/>
      <c r="Z1" s="51"/>
      <c r="AA1" s="52"/>
      <c r="AB1" s="52"/>
      <c r="AC1" s="52"/>
      <c r="AD1" s="52"/>
      <c r="AE1" s="52"/>
      <c r="AF1" s="52"/>
      <c r="AG1" s="52"/>
      <c r="AH1" s="52"/>
      <c r="AI1" s="52"/>
      <c r="AJ1" s="53"/>
      <c r="AK1" s="53"/>
      <c r="AL1" s="53"/>
      <c r="AM1" s="53"/>
      <c r="AN1" s="53"/>
      <c r="AO1" s="53"/>
      <c r="AP1" s="53"/>
      <c r="AQ1" s="53"/>
    </row>
    <row r="2" spans="1:46" x14ac:dyDescent="0.3">
      <c r="A2" s="2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51"/>
      <c r="Q2" s="4"/>
      <c r="R2" s="4"/>
      <c r="S2" s="51"/>
      <c r="T2" s="51"/>
      <c r="U2" s="51"/>
      <c r="V2" s="51"/>
      <c r="W2" s="51"/>
      <c r="X2" s="51"/>
      <c r="Y2" s="51"/>
      <c r="Z2" s="51"/>
      <c r="AA2" s="52"/>
      <c r="AB2" s="52"/>
      <c r="AC2" s="52"/>
      <c r="AD2" s="52"/>
      <c r="AE2" s="52"/>
      <c r="AF2" s="52"/>
      <c r="AG2" s="52"/>
      <c r="AH2" s="52"/>
      <c r="AI2" s="52"/>
      <c r="AJ2" s="53"/>
      <c r="AK2" s="53"/>
      <c r="AL2" s="53"/>
      <c r="AM2" s="53"/>
      <c r="AN2" s="53"/>
      <c r="AO2" s="53"/>
      <c r="AP2" s="53"/>
      <c r="AQ2" s="53"/>
    </row>
    <row r="3" spans="1:46" x14ac:dyDescent="0.3">
      <c r="A3" s="2"/>
      <c r="B3" s="4"/>
      <c r="C3" s="4"/>
      <c r="D3" s="4"/>
      <c r="E3" s="4"/>
      <c r="F3" s="4"/>
      <c r="G3" s="4"/>
      <c r="H3" s="4"/>
      <c r="I3" s="4"/>
      <c r="J3" s="4"/>
      <c r="K3" s="4"/>
      <c r="L3" s="5"/>
      <c r="M3" s="4"/>
      <c r="N3" s="4"/>
      <c r="O3" s="4"/>
      <c r="P3" s="51"/>
      <c r="Q3" s="4"/>
      <c r="R3" s="4"/>
      <c r="S3" s="51"/>
      <c r="T3" s="51"/>
      <c r="U3" s="51"/>
      <c r="V3" s="51"/>
      <c r="W3" s="51"/>
      <c r="X3" s="51"/>
      <c r="Y3" s="51"/>
      <c r="Z3" s="51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</row>
    <row r="4" spans="1:46" ht="21.6" thickBot="1" x14ac:dyDescent="0.45">
      <c r="A4" s="2"/>
      <c r="B4" s="64" t="s">
        <v>16</v>
      </c>
      <c r="C4" s="65"/>
      <c r="D4" s="65"/>
      <c r="E4" s="65"/>
      <c r="F4" s="65"/>
      <c r="G4" s="65"/>
      <c r="H4" s="6"/>
      <c r="I4" s="6"/>
      <c r="J4" s="6" t="s">
        <v>0</v>
      </c>
      <c r="K4" s="6" t="s">
        <v>1</v>
      </c>
      <c r="L4" s="7" t="s">
        <v>2</v>
      </c>
      <c r="M4" s="7" t="s">
        <v>3</v>
      </c>
      <c r="N4" s="7"/>
      <c r="O4" s="7" t="s">
        <v>4</v>
      </c>
      <c r="P4" s="7" t="s">
        <v>5</v>
      </c>
      <c r="Q4" s="8" t="str">
        <f>COMPLEX(0,1)</f>
        <v>i</v>
      </c>
      <c r="R4" s="7" t="s">
        <v>6</v>
      </c>
      <c r="S4" s="7" t="s">
        <v>6</v>
      </c>
      <c r="T4" s="9" t="s">
        <v>7</v>
      </c>
      <c r="U4" s="7" t="s">
        <v>7</v>
      </c>
      <c r="V4" s="9"/>
      <c r="W4" s="60"/>
      <c r="X4" s="60"/>
      <c r="Y4" s="60"/>
      <c r="Z4" s="60"/>
      <c r="AA4" s="62"/>
      <c r="AB4" s="62"/>
      <c r="AC4" s="62"/>
      <c r="AD4" s="62"/>
      <c r="AE4" s="62"/>
      <c r="AF4" s="62"/>
      <c r="AG4" s="62"/>
      <c r="AH4" s="62"/>
      <c r="AI4" s="62"/>
      <c r="AJ4" s="63"/>
      <c r="AK4" s="63"/>
      <c r="AL4" s="63"/>
      <c r="AM4" s="63"/>
      <c r="AN4" s="63"/>
      <c r="AO4" s="63"/>
      <c r="AP4" s="33"/>
      <c r="AQ4" s="33"/>
    </row>
    <row r="5" spans="1:46" ht="21" x14ac:dyDescent="0.4">
      <c r="A5" s="2"/>
      <c r="B5" s="132" t="s">
        <v>53</v>
      </c>
      <c r="C5" s="66">
        <v>333</v>
      </c>
      <c r="D5" s="139" t="s">
        <v>51</v>
      </c>
      <c r="E5" s="133"/>
      <c r="F5" s="67"/>
      <c r="G5" s="68"/>
      <c r="H5" s="6"/>
      <c r="I5" s="5"/>
      <c r="J5" s="5"/>
      <c r="K5" s="5"/>
      <c r="L5" s="10"/>
      <c r="M5" s="10"/>
      <c r="N5" s="10"/>
      <c r="O5" s="7"/>
      <c r="P5" s="7"/>
      <c r="Q5" s="7"/>
      <c r="R5" s="7"/>
      <c r="S5" s="7"/>
      <c r="T5" s="9"/>
      <c r="U5" s="7"/>
      <c r="V5" s="9"/>
      <c r="W5" s="60"/>
      <c r="X5" s="60"/>
      <c r="Y5" s="60"/>
      <c r="Z5" s="60"/>
      <c r="AA5" s="62"/>
      <c r="AB5" s="62"/>
      <c r="AC5" s="62"/>
      <c r="AD5" s="62"/>
      <c r="AE5" s="62"/>
      <c r="AF5" s="62"/>
      <c r="AG5" s="62"/>
      <c r="AH5" s="62"/>
      <c r="AI5" s="62"/>
      <c r="AJ5" s="63"/>
      <c r="AK5" s="63"/>
      <c r="AL5" s="63"/>
      <c r="AM5" s="63"/>
      <c r="AN5" s="63"/>
      <c r="AO5" s="63"/>
      <c r="AP5" s="33"/>
      <c r="AQ5" s="33"/>
    </row>
    <row r="6" spans="1:46" ht="21" x14ac:dyDescent="0.4">
      <c r="A6" s="2"/>
      <c r="B6" s="134" t="s">
        <v>54</v>
      </c>
      <c r="C6" s="69">
        <v>383</v>
      </c>
      <c r="D6" s="140" t="s">
        <v>52</v>
      </c>
      <c r="E6" s="71"/>
      <c r="F6" s="70"/>
      <c r="G6" s="68"/>
      <c r="H6" s="6"/>
      <c r="I6" s="6"/>
      <c r="J6" s="6"/>
      <c r="K6" s="6"/>
      <c r="L6" s="6" t="str">
        <f>COMPLEX(0,C6)</f>
        <v>383i</v>
      </c>
      <c r="M6" s="6"/>
      <c r="N6" s="6"/>
      <c r="O6" s="6"/>
      <c r="P6" s="6"/>
      <c r="Q6" s="6"/>
      <c r="R6" s="6"/>
      <c r="S6" s="6"/>
      <c r="T6" s="11"/>
      <c r="U6" s="6"/>
      <c r="V6" s="11"/>
      <c r="W6" s="60"/>
      <c r="X6" s="60"/>
      <c r="Y6" s="60"/>
      <c r="Z6" s="60"/>
      <c r="AA6" s="62"/>
      <c r="AB6" s="62"/>
      <c r="AC6" s="62"/>
      <c r="AD6" s="62"/>
      <c r="AE6" s="62"/>
      <c r="AF6" s="62"/>
      <c r="AG6" s="62"/>
      <c r="AH6" s="62"/>
      <c r="AI6" s="62"/>
      <c r="AJ6" s="63"/>
      <c r="AK6" s="63"/>
      <c r="AL6" s="63"/>
      <c r="AM6" s="63"/>
      <c r="AN6" s="63"/>
      <c r="AO6" s="63"/>
      <c r="AP6" s="33"/>
      <c r="AQ6" s="33"/>
    </row>
    <row r="7" spans="1:46" ht="21" x14ac:dyDescent="0.4">
      <c r="A7" s="2"/>
      <c r="B7" s="134" t="s">
        <v>55</v>
      </c>
      <c r="C7" s="69">
        <v>100</v>
      </c>
      <c r="D7" s="140" t="s">
        <v>52</v>
      </c>
      <c r="E7" s="99">
        <v>-100</v>
      </c>
      <c r="F7" s="141" t="s">
        <v>52</v>
      </c>
      <c r="G7" s="68"/>
      <c r="H7" s="6"/>
      <c r="I7" s="6"/>
      <c r="J7" s="6"/>
      <c r="K7" s="6"/>
      <c r="L7" s="7" t="str">
        <f>COMPLEX(C7,E7)</f>
        <v>100-100i</v>
      </c>
      <c r="M7" s="7"/>
      <c r="N7" s="7"/>
      <c r="O7" s="7"/>
      <c r="P7" s="7"/>
      <c r="Q7" s="7"/>
      <c r="R7" s="7"/>
      <c r="S7" s="7"/>
      <c r="T7" s="9"/>
      <c r="U7" s="7"/>
      <c r="V7" s="9"/>
      <c r="W7" s="60"/>
      <c r="X7" s="60"/>
      <c r="Y7" s="60"/>
      <c r="Z7" s="60"/>
      <c r="AA7" s="62"/>
      <c r="AB7" s="62"/>
      <c r="AC7" s="62"/>
      <c r="AD7" s="62"/>
      <c r="AE7" s="62"/>
      <c r="AF7" s="62"/>
      <c r="AG7" s="62"/>
      <c r="AH7" s="62"/>
      <c r="AI7" s="62"/>
      <c r="AJ7" s="63"/>
      <c r="AK7" s="63"/>
      <c r="AL7" s="63"/>
      <c r="AM7" s="63"/>
      <c r="AN7" s="63"/>
      <c r="AO7" s="63"/>
      <c r="AP7" s="33"/>
      <c r="AQ7" s="33"/>
    </row>
    <row r="8" spans="1:46" ht="21" x14ac:dyDescent="0.4">
      <c r="A8" s="2"/>
      <c r="B8" s="135" t="s">
        <v>18</v>
      </c>
      <c r="C8" s="69">
        <v>233</v>
      </c>
      <c r="D8" s="140" t="s">
        <v>9</v>
      </c>
      <c r="E8" s="142">
        <v>0</v>
      </c>
      <c r="F8" s="141" t="s">
        <v>15</v>
      </c>
      <c r="G8" s="130"/>
      <c r="H8" s="131"/>
      <c r="I8" s="131"/>
      <c r="J8" s="6">
        <f xml:space="preserve"> COS(H9)</f>
        <v>1</v>
      </c>
      <c r="K8" s="6">
        <f>SIN(H9)</f>
        <v>0</v>
      </c>
      <c r="L8" s="6" t="str">
        <f>COMPLEX((C8*J8),(C8*K8))</f>
        <v>233</v>
      </c>
      <c r="M8" s="7">
        <f t="shared" ref="M8:M10" si="0">IMABS(L8)</f>
        <v>233</v>
      </c>
      <c r="N8" s="7" t="s">
        <v>9</v>
      </c>
      <c r="O8" s="7">
        <f t="shared" ref="O8:O10" si="1">IMARGUMENT(L8)</f>
        <v>0</v>
      </c>
      <c r="P8" s="7">
        <f t="shared" ref="P8:P10" si="2">O8*(180/3.14)</f>
        <v>0</v>
      </c>
      <c r="Q8" s="7" t="str">
        <f>IMPRODUCT(L8,Q4)</f>
        <v>233i</v>
      </c>
      <c r="R8" s="7">
        <v>0</v>
      </c>
      <c r="S8" s="7">
        <f>IMREAL(Q8)</f>
        <v>0</v>
      </c>
      <c r="T8" s="7">
        <v>0</v>
      </c>
      <c r="U8" s="7">
        <f>IMAGINARY(Q8)</f>
        <v>233</v>
      </c>
      <c r="V8" s="6">
        <f>P23</f>
        <v>115.6</v>
      </c>
      <c r="W8" s="6">
        <f>E8</f>
        <v>0</v>
      </c>
      <c r="X8" s="7">
        <f>IF(W8&gt;V8,V8,W8)</f>
        <v>0</v>
      </c>
      <c r="Y8" s="6">
        <f>X8*3.1415/180</f>
        <v>0</v>
      </c>
      <c r="Z8" s="12">
        <f>C8</f>
        <v>233</v>
      </c>
      <c r="AA8" s="12">
        <f>(Z8/3)*COS(Y8)</f>
        <v>77.666666666666671</v>
      </c>
      <c r="AB8" s="12">
        <f>(Z8/3)*SIN(Y8)</f>
        <v>0</v>
      </c>
      <c r="AC8" s="6">
        <f>P21</f>
        <v>45</v>
      </c>
      <c r="AD8" s="6">
        <f>AC8*3.1415/180</f>
        <v>0.78537500000000005</v>
      </c>
      <c r="AE8" s="12">
        <f>E8</f>
        <v>0</v>
      </c>
      <c r="AF8" s="12">
        <f>E8*3.11415/180</f>
        <v>0</v>
      </c>
      <c r="AG8" s="12">
        <f>IF(AE8&gt;AC8,AE8,AC8)</f>
        <v>45</v>
      </c>
      <c r="AH8" s="12">
        <f>AG8*3.1415/180</f>
        <v>0.78537500000000005</v>
      </c>
      <c r="AI8" s="12">
        <f t="shared" ref="AI8:AI39" si="3">(Z8/2.5)*SIN(AH8)</f>
        <v>65.900825466534343</v>
      </c>
      <c r="AJ8" s="33">
        <v>0</v>
      </c>
      <c r="AK8" s="33">
        <f>AJ8*3.1415/180</f>
        <v>0</v>
      </c>
      <c r="AL8" s="33">
        <f>IF(AD8&gt;AF8,AF8,AD8)</f>
        <v>0</v>
      </c>
      <c r="AM8" s="33">
        <f>AL8+AK8</f>
        <v>0</v>
      </c>
      <c r="AN8" s="33">
        <f>ABS(AF8-AD8)</f>
        <v>0.78537500000000005</v>
      </c>
      <c r="AO8" s="33">
        <f>IF(AM8&gt;(AL8+AN8),AL8+AN8,AM8)</f>
        <v>0</v>
      </c>
      <c r="AP8" s="33">
        <f>Z8/2.5*COS(AO8)</f>
        <v>93.2</v>
      </c>
      <c r="AQ8" s="33">
        <f>Z8/2.5*SIN(AO8)</f>
        <v>0</v>
      </c>
      <c r="AR8" s="63"/>
      <c r="AS8" s="63"/>
      <c r="AT8" s="63"/>
    </row>
    <row r="9" spans="1:46" ht="21" hidden="1" x14ac:dyDescent="0.4">
      <c r="A9" s="2"/>
      <c r="B9" s="136" t="s">
        <v>10</v>
      </c>
      <c r="C9" s="71"/>
      <c r="D9" s="71"/>
      <c r="E9" s="100"/>
      <c r="F9" s="72"/>
      <c r="G9" s="68"/>
      <c r="H9" s="6">
        <f>E8/(180/3.14)</f>
        <v>0</v>
      </c>
      <c r="I9" s="6" t="s">
        <v>8</v>
      </c>
      <c r="J9" s="6"/>
      <c r="K9" s="6"/>
      <c r="L9" s="7" t="str">
        <f>IMDIV(L8,L7)</f>
        <v>1,165+1,165i</v>
      </c>
      <c r="M9" s="7">
        <f t="shared" si="0"/>
        <v>1.6475588001646559</v>
      </c>
      <c r="N9" s="7" t="s">
        <v>11</v>
      </c>
      <c r="O9" s="7">
        <f t="shared" si="1"/>
        <v>0.78539816339744828</v>
      </c>
      <c r="P9" s="7">
        <f t="shared" si="2"/>
        <v>45.022824653356906</v>
      </c>
      <c r="Q9" s="7" t="str">
        <f>IMPRODUCT(L9,Q4)</f>
        <v>-1,165+1,165i</v>
      </c>
      <c r="R9" s="7">
        <v>0</v>
      </c>
      <c r="S9" s="7">
        <f t="shared" ref="S9" si="4">IMREAL(Q9)</f>
        <v>-1.165</v>
      </c>
      <c r="T9" s="7">
        <v>0</v>
      </c>
      <c r="U9" s="7">
        <f t="shared" ref="U9" si="5">IMAGINARY(Q9)</f>
        <v>1.165</v>
      </c>
      <c r="V9" s="6">
        <f>V8+0</f>
        <v>115.6</v>
      </c>
      <c r="W9" s="6">
        <f>W8+5</f>
        <v>5</v>
      </c>
      <c r="X9" s="7">
        <f t="shared" ref="X9:X30" si="6">IF(W9&gt;V9,V9,W9)</f>
        <v>5</v>
      </c>
      <c r="Y9" s="6">
        <f t="shared" ref="Y9:Y30" si="7">X9*3.1415/180</f>
        <v>8.7263888888888891E-2</v>
      </c>
      <c r="Z9" s="12">
        <f>Z8+0</f>
        <v>233</v>
      </c>
      <c r="AA9" s="12">
        <f t="shared" ref="AA9:AA30" si="8">(Z9/3)*COS(Y9)</f>
        <v>77.371138973231709</v>
      </c>
      <c r="AB9" s="12">
        <f t="shared" ref="AB9:AB30" si="9">(Z9/3)*SIN(Y9)</f>
        <v>6.768896889152419</v>
      </c>
      <c r="AC9" s="6">
        <f>AC8+0</f>
        <v>45</v>
      </c>
      <c r="AD9" s="6">
        <f t="shared" ref="AD9:AD58" si="10">AC9*3.1415/180</f>
        <v>0.78537500000000005</v>
      </c>
      <c r="AE9" s="12">
        <f>AE8-5</f>
        <v>-5</v>
      </c>
      <c r="AF9" s="12">
        <f>AF8</f>
        <v>0</v>
      </c>
      <c r="AG9" s="12">
        <f t="shared" ref="AG9:AG58" si="11">IF(AE9&gt;AC9,AE9,AC9)</f>
        <v>45</v>
      </c>
      <c r="AH9" s="12">
        <f t="shared" ref="AH9:AH43" si="12">AG9*3.1415/180</f>
        <v>0.78537500000000005</v>
      </c>
      <c r="AI9" s="12">
        <f t="shared" si="3"/>
        <v>65.900825466534343</v>
      </c>
      <c r="AJ9" s="33">
        <f>AJ8+5</f>
        <v>5</v>
      </c>
      <c r="AK9" s="33">
        <f t="shared" ref="AK9:AK58" si="13">AJ9*3.1415/180</f>
        <v>8.7263888888888891E-2</v>
      </c>
      <c r="AL9" s="33">
        <f t="shared" ref="AL9:AL58" si="14">IF(AD9&gt;AF9,AF9,AD9)</f>
        <v>0</v>
      </c>
      <c r="AM9" s="33">
        <f t="shared" ref="AM9:AM59" si="15">AL9+AK9</f>
        <v>8.7263888888888891E-2</v>
      </c>
      <c r="AN9" s="33">
        <f>AN8</f>
        <v>0.78537500000000005</v>
      </c>
      <c r="AO9" s="33">
        <f t="shared" ref="AO9:AO58" si="16">IF(AM9&gt;(AL9+AN9),AL9+AN9,AM9)</f>
        <v>8.7263888888888891E-2</v>
      </c>
      <c r="AP9" s="33">
        <f t="shared" ref="AP9:AP58" si="17">Z9/2.5*COS(AO9)</f>
        <v>92.845366767878048</v>
      </c>
      <c r="AQ9" s="33">
        <f t="shared" ref="AQ9:AQ58" si="18">Z9/2.5*SIN(AO9)</f>
        <v>8.1226762669829036</v>
      </c>
      <c r="AR9" s="63"/>
      <c r="AS9" s="63"/>
      <c r="AT9" s="63"/>
    </row>
    <row r="10" spans="1:46" ht="21.6" thickBot="1" x14ac:dyDescent="0.45">
      <c r="A10" s="13"/>
      <c r="B10" s="137" t="s">
        <v>36</v>
      </c>
      <c r="C10" s="73">
        <v>1000</v>
      </c>
      <c r="D10" s="73"/>
      <c r="E10" s="138"/>
      <c r="F10" s="74"/>
      <c r="G10" s="68"/>
      <c r="H10" s="6" t="e">
        <f>#REF!/(180/3.14)</f>
        <v>#REF!</v>
      </c>
      <c r="I10" s="6" t="s">
        <v>8</v>
      </c>
      <c r="J10" s="6" t="e">
        <f xml:space="preserve"> COS(H10)</f>
        <v>#REF!</v>
      </c>
      <c r="K10" s="6" t="e">
        <f>SIN(H10)</f>
        <v>#REF!</v>
      </c>
      <c r="L10" s="6" t="str">
        <f>IMSUB(0,L9)</f>
        <v>-1,165-1,165i</v>
      </c>
      <c r="M10" s="7">
        <f t="shared" si="0"/>
        <v>1.6475588001646559</v>
      </c>
      <c r="N10" s="7" t="s">
        <v>11</v>
      </c>
      <c r="O10" s="7">
        <f t="shared" si="1"/>
        <v>-2.3561944901923448</v>
      </c>
      <c r="P10" s="7">
        <f t="shared" si="2"/>
        <v>-135.06847396007072</v>
      </c>
      <c r="Q10" s="7" t="str">
        <f>IMPRODUCT(L10,Q4)</f>
        <v>1,165-1,165i</v>
      </c>
      <c r="R10" s="7">
        <v>0</v>
      </c>
      <c r="S10" s="7">
        <f>IMREAL(Q10)*C10</f>
        <v>1165</v>
      </c>
      <c r="T10" s="7">
        <v>0</v>
      </c>
      <c r="U10" s="7">
        <f>IMAGINARY(Q10)*C10</f>
        <v>-1165</v>
      </c>
      <c r="V10" s="6">
        <f>V9+0</f>
        <v>115.6</v>
      </c>
      <c r="W10" s="6">
        <f>W9+5</f>
        <v>10</v>
      </c>
      <c r="X10" s="7">
        <f t="shared" si="6"/>
        <v>10</v>
      </c>
      <c r="Y10" s="6">
        <f t="shared" si="7"/>
        <v>0.17452777777777778</v>
      </c>
      <c r="Z10" s="12">
        <f>Z9+0</f>
        <v>233</v>
      </c>
      <c r="AA10" s="12">
        <f t="shared" si="8"/>
        <v>76.486804904538502</v>
      </c>
      <c r="AB10" s="12">
        <f t="shared" si="9"/>
        <v>13.486281422474358</v>
      </c>
      <c r="AC10" s="6">
        <f>AC9+0</f>
        <v>45</v>
      </c>
      <c r="AD10" s="6">
        <f t="shared" si="10"/>
        <v>0.78537500000000005</v>
      </c>
      <c r="AE10" s="12">
        <f>AE9-5</f>
        <v>-10</v>
      </c>
      <c r="AF10" s="12">
        <f>AF9</f>
        <v>0</v>
      </c>
      <c r="AG10" s="12">
        <f t="shared" si="11"/>
        <v>45</v>
      </c>
      <c r="AH10" s="12">
        <f t="shared" si="12"/>
        <v>0.78537500000000005</v>
      </c>
      <c r="AI10" s="12">
        <f t="shared" si="3"/>
        <v>65.900825466534343</v>
      </c>
      <c r="AJ10" s="33">
        <f>AJ9+5</f>
        <v>10</v>
      </c>
      <c r="AK10" s="33">
        <f t="shared" si="13"/>
        <v>0.17452777777777778</v>
      </c>
      <c r="AL10" s="33">
        <f t="shared" si="14"/>
        <v>0</v>
      </c>
      <c r="AM10" s="33">
        <f t="shared" si="15"/>
        <v>0.17452777777777778</v>
      </c>
      <c r="AN10" s="33">
        <f>AN9</f>
        <v>0.78537500000000005</v>
      </c>
      <c r="AO10" s="33">
        <f t="shared" si="16"/>
        <v>0.17452777777777778</v>
      </c>
      <c r="AP10" s="33">
        <f t="shared" si="17"/>
        <v>91.7841658854462</v>
      </c>
      <c r="AQ10" s="33">
        <f t="shared" si="18"/>
        <v>16.183537706969229</v>
      </c>
      <c r="AR10" s="63"/>
      <c r="AS10" s="63"/>
      <c r="AT10" s="63"/>
    </row>
    <row r="11" spans="1:46" ht="21" x14ac:dyDescent="0.4">
      <c r="A11" s="2"/>
      <c r="B11" s="75"/>
      <c r="C11" s="75"/>
      <c r="D11" s="75"/>
      <c r="E11" s="75"/>
      <c r="F11" s="68"/>
      <c r="G11" s="68"/>
      <c r="H11" s="34"/>
      <c r="I11" s="34"/>
      <c r="J11" s="34"/>
      <c r="K11" s="34"/>
      <c r="L11" s="34"/>
      <c r="M11" s="38"/>
      <c r="N11" s="38"/>
      <c r="O11" s="7"/>
      <c r="P11" s="7"/>
      <c r="Q11" s="7"/>
      <c r="R11" s="38"/>
      <c r="S11" s="7"/>
      <c r="T11" s="7"/>
      <c r="U11" s="7"/>
      <c r="V11" s="6">
        <f t="shared" ref="V11:V58" si="19">V10+0</f>
        <v>115.6</v>
      </c>
      <c r="W11" s="6">
        <f t="shared" ref="W11:W43" si="20">W10+5</f>
        <v>15</v>
      </c>
      <c r="X11" s="7">
        <f t="shared" si="6"/>
        <v>15</v>
      </c>
      <c r="Y11" s="6">
        <f t="shared" si="7"/>
        <v>0.2617916666666667</v>
      </c>
      <c r="Z11" s="12">
        <f t="shared" ref="Z11:Z58" si="21">Z10+0</f>
        <v>233</v>
      </c>
      <c r="AA11" s="12">
        <f t="shared" si="8"/>
        <v>75.020394380094686</v>
      </c>
      <c r="AB11" s="12">
        <f t="shared" si="9"/>
        <v>20.101033261157706</v>
      </c>
      <c r="AC11" s="6">
        <f t="shared" ref="AC11:AC58" si="22">AC10+0</f>
        <v>45</v>
      </c>
      <c r="AD11" s="6">
        <f t="shared" si="10"/>
        <v>0.78537500000000005</v>
      </c>
      <c r="AE11" s="12">
        <f t="shared" ref="AE11:AE43" si="23">AE10-5</f>
        <v>-15</v>
      </c>
      <c r="AF11" s="12">
        <f t="shared" ref="AF11:AF58" si="24">AF10</f>
        <v>0</v>
      </c>
      <c r="AG11" s="12">
        <f t="shared" si="11"/>
        <v>45</v>
      </c>
      <c r="AH11" s="12">
        <f t="shared" si="12"/>
        <v>0.78537500000000005</v>
      </c>
      <c r="AI11" s="12">
        <f t="shared" si="3"/>
        <v>65.900825466534343</v>
      </c>
      <c r="AJ11" s="33">
        <f t="shared" ref="AJ11:AJ58" si="25">AJ10+5</f>
        <v>15</v>
      </c>
      <c r="AK11" s="33">
        <f t="shared" si="13"/>
        <v>0.2617916666666667</v>
      </c>
      <c r="AL11" s="33">
        <f t="shared" si="14"/>
        <v>0</v>
      </c>
      <c r="AM11" s="33">
        <f t="shared" si="15"/>
        <v>0.2617916666666667</v>
      </c>
      <c r="AN11" s="33">
        <f t="shared" ref="AN11:AN58" si="26">AN10</f>
        <v>0.78537500000000005</v>
      </c>
      <c r="AO11" s="33">
        <f t="shared" si="16"/>
        <v>0.2617916666666667</v>
      </c>
      <c r="AP11" s="33">
        <f t="shared" si="17"/>
        <v>90.024473256113623</v>
      </c>
      <c r="AQ11" s="33">
        <f t="shared" si="18"/>
        <v>24.121239913389246</v>
      </c>
      <c r="AR11" s="63"/>
      <c r="AS11" s="63"/>
      <c r="AT11" s="63"/>
    </row>
    <row r="12" spans="1:46" ht="21" hidden="1" x14ac:dyDescent="0.4">
      <c r="A12" s="14"/>
      <c r="B12" s="76" t="s">
        <v>12</v>
      </c>
      <c r="C12" s="65"/>
      <c r="D12" s="65"/>
      <c r="E12" s="77"/>
      <c r="F12" s="68"/>
      <c r="G12" s="68"/>
      <c r="H12" s="34"/>
      <c r="I12" s="34"/>
      <c r="J12" s="34"/>
      <c r="K12" s="34"/>
      <c r="L12" s="34" t="str">
        <f>IMSUB(0,L10)</f>
        <v>1,165+1,165i</v>
      </c>
      <c r="M12" s="38">
        <f t="shared" ref="M12:M14" si="27">IMABS(L12)</f>
        <v>1.6475588001646559</v>
      </c>
      <c r="N12" s="38" t="s">
        <v>11</v>
      </c>
      <c r="O12" s="7">
        <f t="shared" ref="O12:O14" si="28">IMARGUMENT(L12)</f>
        <v>0.78539816339744828</v>
      </c>
      <c r="P12" s="7">
        <f t="shared" ref="P12:P14" si="29">O12*(180/3.14)</f>
        <v>45.022824653356906</v>
      </c>
      <c r="Q12" s="7" t="str">
        <f>IMPRODUCT(L12,Q4)</f>
        <v>-1,165+1,165i</v>
      </c>
      <c r="R12" s="38">
        <v>0</v>
      </c>
      <c r="S12" s="7">
        <f>IMREAL(Q12)*C10</f>
        <v>-1165</v>
      </c>
      <c r="T12" s="7">
        <v>0</v>
      </c>
      <c r="U12" s="7">
        <f>IMAGINARY(Q12)*C10</f>
        <v>1165</v>
      </c>
      <c r="V12" s="6">
        <f t="shared" si="19"/>
        <v>115.6</v>
      </c>
      <c r="W12" s="6">
        <f t="shared" si="20"/>
        <v>20</v>
      </c>
      <c r="X12" s="7">
        <f t="shared" si="6"/>
        <v>20</v>
      </c>
      <c r="Y12" s="6">
        <f t="shared" si="7"/>
        <v>0.34905555555555556</v>
      </c>
      <c r="Z12" s="12">
        <f t="shared" si="21"/>
        <v>233</v>
      </c>
      <c r="AA12" s="12">
        <f t="shared" si="8"/>
        <v>72.98306701157199</v>
      </c>
      <c r="AB12" s="12">
        <f t="shared" si="9"/>
        <v>26.562813117128709</v>
      </c>
      <c r="AC12" s="6">
        <f t="shared" si="22"/>
        <v>45</v>
      </c>
      <c r="AD12" s="6">
        <f t="shared" si="10"/>
        <v>0.78537500000000005</v>
      </c>
      <c r="AE12" s="12">
        <f t="shared" si="23"/>
        <v>-20</v>
      </c>
      <c r="AF12" s="12">
        <f t="shared" si="24"/>
        <v>0</v>
      </c>
      <c r="AG12" s="12">
        <f t="shared" si="11"/>
        <v>45</v>
      </c>
      <c r="AH12" s="12">
        <f t="shared" si="12"/>
        <v>0.78537500000000005</v>
      </c>
      <c r="AI12" s="12">
        <f t="shared" si="3"/>
        <v>65.900825466534343</v>
      </c>
      <c r="AJ12" s="33">
        <f t="shared" si="25"/>
        <v>20</v>
      </c>
      <c r="AK12" s="33">
        <f t="shared" si="13"/>
        <v>0.34905555555555556</v>
      </c>
      <c r="AL12" s="33">
        <f t="shared" si="14"/>
        <v>0</v>
      </c>
      <c r="AM12" s="33">
        <f t="shared" si="15"/>
        <v>0.34905555555555556</v>
      </c>
      <c r="AN12" s="33">
        <f t="shared" si="26"/>
        <v>0.78537500000000005</v>
      </c>
      <c r="AO12" s="33">
        <f t="shared" si="16"/>
        <v>0.34905555555555556</v>
      </c>
      <c r="AP12" s="33">
        <f t="shared" si="17"/>
        <v>87.579680413886379</v>
      </c>
      <c r="AQ12" s="33">
        <f t="shared" si="18"/>
        <v>31.875375740554446</v>
      </c>
      <c r="AR12" s="63"/>
      <c r="AS12" s="63"/>
      <c r="AT12" s="63"/>
    </row>
    <row r="13" spans="1:46" ht="21" hidden="1" x14ac:dyDescent="0.4">
      <c r="A13" s="2"/>
      <c r="B13" s="68" t="s">
        <v>13</v>
      </c>
      <c r="C13" s="65"/>
      <c r="D13" s="65"/>
      <c r="E13" s="65"/>
      <c r="F13" s="68"/>
      <c r="G13" s="68"/>
      <c r="H13" s="34"/>
      <c r="I13" s="34"/>
      <c r="J13" s="34"/>
      <c r="K13" s="34"/>
      <c r="L13" s="34" t="str">
        <f>IMPRODUCT(L10,L6)</f>
        <v>446,195-446,195i</v>
      </c>
      <c r="M13" s="38">
        <f t="shared" si="27"/>
        <v>631.01502046306314</v>
      </c>
      <c r="N13" s="38" t="s">
        <v>9</v>
      </c>
      <c r="O13" s="7">
        <f t="shared" si="28"/>
        <v>-0.78539816339744828</v>
      </c>
      <c r="P13" s="7">
        <f t="shared" si="29"/>
        <v>-45.022824653356906</v>
      </c>
      <c r="Q13" s="7" t="str">
        <f>IMPRODUCT(L13,Q4)</f>
        <v>446,195+446,195i</v>
      </c>
      <c r="R13" s="38">
        <v>0</v>
      </c>
      <c r="S13" s="7">
        <f t="shared" ref="S13:S14" si="30">IMREAL(Q13)</f>
        <v>446.19499999999999</v>
      </c>
      <c r="T13" s="7">
        <v>0</v>
      </c>
      <c r="U13" s="7">
        <f t="shared" ref="U13:U14" si="31">IMAGINARY(Q13)</f>
        <v>446.19499999999999</v>
      </c>
      <c r="V13" s="6">
        <f t="shared" si="19"/>
        <v>115.6</v>
      </c>
      <c r="W13" s="6">
        <f t="shared" si="20"/>
        <v>25</v>
      </c>
      <c r="X13" s="7">
        <f t="shared" si="6"/>
        <v>25</v>
      </c>
      <c r="Y13" s="6">
        <f t="shared" si="7"/>
        <v>0.43631944444444448</v>
      </c>
      <c r="Z13" s="12">
        <f t="shared" si="21"/>
        <v>233</v>
      </c>
      <c r="AA13" s="12">
        <f t="shared" si="8"/>
        <v>70.390327176429381</v>
      </c>
      <c r="AB13" s="12">
        <f t="shared" si="9"/>
        <v>32.822445842842654</v>
      </c>
      <c r="AC13" s="6">
        <f t="shared" si="22"/>
        <v>45</v>
      </c>
      <c r="AD13" s="6">
        <f t="shared" si="10"/>
        <v>0.78537500000000005</v>
      </c>
      <c r="AE13" s="12">
        <f t="shared" si="23"/>
        <v>-25</v>
      </c>
      <c r="AF13" s="12">
        <f t="shared" si="24"/>
        <v>0</v>
      </c>
      <c r="AG13" s="12">
        <f t="shared" si="11"/>
        <v>45</v>
      </c>
      <c r="AH13" s="12">
        <f t="shared" si="12"/>
        <v>0.78537500000000005</v>
      </c>
      <c r="AI13" s="12">
        <f t="shared" si="3"/>
        <v>65.900825466534343</v>
      </c>
      <c r="AJ13" s="33">
        <f t="shared" si="25"/>
        <v>25</v>
      </c>
      <c r="AK13" s="33">
        <f t="shared" si="13"/>
        <v>0.43631944444444448</v>
      </c>
      <c r="AL13" s="33">
        <f t="shared" si="14"/>
        <v>0</v>
      </c>
      <c r="AM13" s="33">
        <f t="shared" si="15"/>
        <v>0.43631944444444448</v>
      </c>
      <c r="AN13" s="33">
        <f t="shared" si="26"/>
        <v>0.78537500000000005</v>
      </c>
      <c r="AO13" s="33">
        <f t="shared" si="16"/>
        <v>0.43631944444444448</v>
      </c>
      <c r="AP13" s="33">
        <f t="shared" si="17"/>
        <v>84.468392611715259</v>
      </c>
      <c r="AQ13" s="33">
        <f t="shared" si="18"/>
        <v>39.386935011411182</v>
      </c>
      <c r="AR13" s="63"/>
      <c r="AS13" s="63"/>
      <c r="AT13" s="63"/>
    </row>
    <row r="14" spans="1:46" ht="21" hidden="1" x14ac:dyDescent="0.4">
      <c r="A14" s="2"/>
      <c r="B14" s="68" t="s">
        <v>14</v>
      </c>
      <c r="C14" s="65"/>
      <c r="D14" s="65"/>
      <c r="E14" s="65"/>
      <c r="F14" s="68"/>
      <c r="G14" s="68"/>
      <c r="H14" s="34"/>
      <c r="I14" s="34"/>
      <c r="J14" s="34">
        <f>COS(O14)</f>
        <v>-0.43112202330779592</v>
      </c>
      <c r="K14" s="34">
        <f>SIN(O14)</f>
        <v>0.90229363348025027</v>
      </c>
      <c r="L14" s="38" t="str">
        <f>IMSUB(L8,L13)</f>
        <v>-213,195+446,195i</v>
      </c>
      <c r="M14" s="38">
        <f t="shared" si="27"/>
        <v>494.51196754982584</v>
      </c>
      <c r="N14" s="38" t="s">
        <v>9</v>
      </c>
      <c r="O14" s="7">
        <f t="shared" si="28"/>
        <v>2.0165322583091889</v>
      </c>
      <c r="P14" s="7">
        <f t="shared" si="29"/>
        <v>115.59739060371146</v>
      </c>
      <c r="Q14" s="7" t="str">
        <f>IMPRODUCT(L14,Q4)</f>
        <v>-446,195-213,195i</v>
      </c>
      <c r="R14" s="38">
        <v>0</v>
      </c>
      <c r="S14" s="7">
        <f t="shared" si="30"/>
        <v>-446.19499999999999</v>
      </c>
      <c r="T14" s="7">
        <v>0</v>
      </c>
      <c r="U14" s="7">
        <f t="shared" si="31"/>
        <v>-213.19499999999999</v>
      </c>
      <c r="V14" s="6">
        <f t="shared" si="19"/>
        <v>115.6</v>
      </c>
      <c r="W14" s="6">
        <f t="shared" si="20"/>
        <v>30</v>
      </c>
      <c r="X14" s="7">
        <f t="shared" si="6"/>
        <v>30</v>
      </c>
      <c r="Y14" s="6">
        <f t="shared" si="7"/>
        <v>0.5235833333333334</v>
      </c>
      <c r="Z14" s="12">
        <f t="shared" si="21"/>
        <v>233</v>
      </c>
      <c r="AA14" s="12">
        <f t="shared" si="8"/>
        <v>67.261906027194527</v>
      </c>
      <c r="AB14" s="12">
        <f t="shared" si="9"/>
        <v>38.832294661788467</v>
      </c>
      <c r="AC14" s="6">
        <f t="shared" si="22"/>
        <v>45</v>
      </c>
      <c r="AD14" s="6">
        <f t="shared" si="10"/>
        <v>0.78537500000000005</v>
      </c>
      <c r="AE14" s="12">
        <f t="shared" si="23"/>
        <v>-30</v>
      </c>
      <c r="AF14" s="12">
        <f t="shared" si="24"/>
        <v>0</v>
      </c>
      <c r="AG14" s="12">
        <f t="shared" si="11"/>
        <v>45</v>
      </c>
      <c r="AH14" s="12">
        <f t="shared" si="12"/>
        <v>0.78537500000000005</v>
      </c>
      <c r="AI14" s="12">
        <f t="shared" si="3"/>
        <v>65.900825466534343</v>
      </c>
      <c r="AJ14" s="33">
        <f t="shared" si="25"/>
        <v>30</v>
      </c>
      <c r="AK14" s="33">
        <f t="shared" si="13"/>
        <v>0.5235833333333334</v>
      </c>
      <c r="AL14" s="33">
        <f t="shared" si="14"/>
        <v>0</v>
      </c>
      <c r="AM14" s="33">
        <f t="shared" si="15"/>
        <v>0.5235833333333334</v>
      </c>
      <c r="AN14" s="33">
        <f t="shared" si="26"/>
        <v>0.78537500000000005</v>
      </c>
      <c r="AO14" s="33">
        <f t="shared" si="16"/>
        <v>0.5235833333333334</v>
      </c>
      <c r="AP14" s="33">
        <f t="shared" si="17"/>
        <v>80.714287232633424</v>
      </c>
      <c r="AQ14" s="33">
        <f t="shared" si="18"/>
        <v>46.598753594146153</v>
      </c>
      <c r="AR14" s="63"/>
      <c r="AS14" s="63"/>
      <c r="AT14" s="63"/>
    </row>
    <row r="15" spans="1:46" ht="21.6" thickBot="1" x14ac:dyDescent="0.45">
      <c r="A15" s="2"/>
      <c r="B15" s="78" t="s">
        <v>34</v>
      </c>
      <c r="C15" s="75"/>
      <c r="D15" s="75"/>
      <c r="E15" s="65"/>
      <c r="F15" s="79"/>
      <c r="G15" s="79"/>
      <c r="H15" s="6">
        <f>ROUND(C16,1)</f>
        <v>1.5</v>
      </c>
      <c r="I15" s="34"/>
      <c r="J15" s="34"/>
      <c r="K15" s="34"/>
      <c r="L15" s="38"/>
      <c r="M15" s="35"/>
      <c r="N15" s="38"/>
      <c r="O15" s="7"/>
      <c r="P15" s="7"/>
      <c r="Q15" s="7"/>
      <c r="R15" s="38"/>
      <c r="S15" s="7"/>
      <c r="T15" s="7"/>
      <c r="U15" s="7"/>
      <c r="V15" s="6">
        <f t="shared" si="19"/>
        <v>115.6</v>
      </c>
      <c r="W15" s="6">
        <f t="shared" si="20"/>
        <v>35</v>
      </c>
      <c r="X15" s="7">
        <f t="shared" si="6"/>
        <v>35</v>
      </c>
      <c r="Y15" s="6">
        <f t="shared" si="7"/>
        <v>0.61084722222222221</v>
      </c>
      <c r="Z15" s="12">
        <f t="shared" si="21"/>
        <v>233</v>
      </c>
      <c r="AA15" s="12">
        <f t="shared" si="8"/>
        <v>63.621611334330758</v>
      </c>
      <c r="AB15" s="12">
        <f t="shared" si="9"/>
        <v>44.546623691750966</v>
      </c>
      <c r="AC15" s="6">
        <f t="shared" si="22"/>
        <v>45</v>
      </c>
      <c r="AD15" s="6">
        <f t="shared" si="10"/>
        <v>0.78537500000000005</v>
      </c>
      <c r="AE15" s="12">
        <f t="shared" si="23"/>
        <v>-35</v>
      </c>
      <c r="AF15" s="12">
        <f t="shared" si="24"/>
        <v>0</v>
      </c>
      <c r="AG15" s="12">
        <f t="shared" si="11"/>
        <v>45</v>
      </c>
      <c r="AH15" s="12">
        <f t="shared" si="12"/>
        <v>0.78537500000000005</v>
      </c>
      <c r="AI15" s="12">
        <f t="shared" si="3"/>
        <v>65.900825466534343</v>
      </c>
      <c r="AJ15" s="33">
        <f t="shared" si="25"/>
        <v>35</v>
      </c>
      <c r="AK15" s="33">
        <f t="shared" si="13"/>
        <v>0.61084722222222221</v>
      </c>
      <c r="AL15" s="33">
        <f t="shared" si="14"/>
        <v>0</v>
      </c>
      <c r="AM15" s="33">
        <f t="shared" si="15"/>
        <v>0.61084722222222221</v>
      </c>
      <c r="AN15" s="33">
        <f t="shared" si="26"/>
        <v>0.78537500000000005</v>
      </c>
      <c r="AO15" s="33">
        <f t="shared" si="16"/>
        <v>0.61084722222222221</v>
      </c>
      <c r="AP15" s="33">
        <f t="shared" si="17"/>
        <v>76.345933601196904</v>
      </c>
      <c r="AQ15" s="33">
        <f t="shared" si="18"/>
        <v>53.455948430101152</v>
      </c>
      <c r="AR15" s="63"/>
      <c r="AS15" s="63"/>
      <c r="AT15" s="63"/>
    </row>
    <row r="16" spans="1:46" ht="21.6" hidden="1" thickBot="1" x14ac:dyDescent="0.45">
      <c r="A16" s="2"/>
      <c r="B16" s="77"/>
      <c r="C16" s="80">
        <f>M14/C5</f>
        <v>1.4850209235730505</v>
      </c>
      <c r="D16" s="80"/>
      <c r="E16" s="77"/>
      <c r="F16" s="77"/>
      <c r="G16" s="77"/>
      <c r="H16" s="34"/>
      <c r="I16" s="34"/>
      <c r="J16" s="34"/>
      <c r="K16" s="35"/>
      <c r="L16" s="35"/>
      <c r="M16" s="38"/>
      <c r="N16" s="38"/>
      <c r="O16" s="7"/>
      <c r="P16" s="7"/>
      <c r="Q16" s="7"/>
      <c r="R16" s="38"/>
      <c r="S16" s="7"/>
      <c r="T16" s="7"/>
      <c r="U16" s="7"/>
      <c r="V16" s="6">
        <f t="shared" si="19"/>
        <v>115.6</v>
      </c>
      <c r="W16" s="6">
        <f t="shared" si="20"/>
        <v>40</v>
      </c>
      <c r="X16" s="7">
        <f t="shared" si="6"/>
        <v>40</v>
      </c>
      <c r="Y16" s="6">
        <f t="shared" si="7"/>
        <v>0.69811111111111113</v>
      </c>
      <c r="Z16" s="12">
        <f t="shared" si="21"/>
        <v>233</v>
      </c>
      <c r="AA16" s="12">
        <f t="shared" si="8"/>
        <v>59.497146305409032</v>
      </c>
      <c r="AB16" s="12">
        <f t="shared" si="9"/>
        <v>49.921946001972557</v>
      </c>
      <c r="AC16" s="6">
        <f t="shared" si="22"/>
        <v>45</v>
      </c>
      <c r="AD16" s="6">
        <f t="shared" si="10"/>
        <v>0.78537500000000005</v>
      </c>
      <c r="AE16" s="12">
        <f t="shared" si="23"/>
        <v>-40</v>
      </c>
      <c r="AF16" s="12">
        <f t="shared" si="24"/>
        <v>0</v>
      </c>
      <c r="AG16" s="12">
        <f t="shared" si="11"/>
        <v>45</v>
      </c>
      <c r="AH16" s="12">
        <f t="shared" si="12"/>
        <v>0.78537500000000005</v>
      </c>
      <c r="AI16" s="12">
        <f t="shared" si="3"/>
        <v>65.900825466534343</v>
      </c>
      <c r="AJ16" s="33">
        <f t="shared" si="25"/>
        <v>40</v>
      </c>
      <c r="AK16" s="33">
        <f t="shared" si="13"/>
        <v>0.69811111111111113</v>
      </c>
      <c r="AL16" s="33">
        <f t="shared" si="14"/>
        <v>0</v>
      </c>
      <c r="AM16" s="33">
        <f t="shared" si="15"/>
        <v>0.69811111111111113</v>
      </c>
      <c r="AN16" s="33">
        <f t="shared" si="26"/>
        <v>0.78537500000000005</v>
      </c>
      <c r="AO16" s="33">
        <f t="shared" si="16"/>
        <v>0.69811111111111113</v>
      </c>
      <c r="AP16" s="33">
        <f t="shared" si="17"/>
        <v>71.396575566490839</v>
      </c>
      <c r="AQ16" s="33">
        <f t="shared" si="18"/>
        <v>59.906335202367067</v>
      </c>
      <c r="AR16" s="63"/>
      <c r="AS16" s="63"/>
      <c r="AT16" s="63"/>
    </row>
    <row r="17" spans="1:46" ht="21" x14ac:dyDescent="0.4">
      <c r="A17" s="2"/>
      <c r="B17" s="112" t="s">
        <v>21</v>
      </c>
      <c r="C17" s="110" t="s">
        <v>17</v>
      </c>
      <c r="D17" s="124">
        <f>M17</f>
        <v>233</v>
      </c>
      <c r="E17" s="143" t="s">
        <v>9</v>
      </c>
      <c r="F17" s="120">
        <f>ROUND((P17-E8),1)</f>
        <v>0</v>
      </c>
      <c r="G17" s="116" t="s">
        <v>15</v>
      </c>
      <c r="H17" s="34"/>
      <c r="I17" s="35"/>
      <c r="J17" s="35"/>
      <c r="K17" s="35"/>
      <c r="L17" s="12"/>
      <c r="M17" s="7">
        <f>ROUND(M8,0)</f>
        <v>233</v>
      </c>
      <c r="N17" s="7"/>
      <c r="O17" s="7"/>
      <c r="P17" s="7">
        <f>ROUND(P8,1)</f>
        <v>0</v>
      </c>
      <c r="Q17" s="7">
        <f>P18-E8</f>
        <v>45</v>
      </c>
      <c r="R17" s="38"/>
      <c r="S17" s="7"/>
      <c r="T17" s="7"/>
      <c r="U17" s="7"/>
      <c r="V17" s="6">
        <f t="shared" si="19"/>
        <v>115.6</v>
      </c>
      <c r="W17" s="6">
        <f t="shared" si="20"/>
        <v>45</v>
      </c>
      <c r="X17" s="7">
        <f t="shared" si="6"/>
        <v>45</v>
      </c>
      <c r="Y17" s="6">
        <f t="shared" si="7"/>
        <v>0.78537500000000005</v>
      </c>
      <c r="Z17" s="12">
        <f t="shared" si="21"/>
        <v>233</v>
      </c>
      <c r="AA17" s="12">
        <f t="shared" si="8"/>
        <v>54.919898759398905</v>
      </c>
      <c r="AB17" s="12">
        <f t="shared" si="9"/>
        <v>54.917354555445293</v>
      </c>
      <c r="AC17" s="6">
        <f t="shared" si="22"/>
        <v>45</v>
      </c>
      <c r="AD17" s="6">
        <f t="shared" si="10"/>
        <v>0.78537500000000005</v>
      </c>
      <c r="AE17" s="12">
        <f t="shared" si="23"/>
        <v>-45</v>
      </c>
      <c r="AF17" s="12">
        <f t="shared" si="24"/>
        <v>0</v>
      </c>
      <c r="AG17" s="12">
        <f t="shared" si="11"/>
        <v>45</v>
      </c>
      <c r="AH17" s="12">
        <f t="shared" si="12"/>
        <v>0.78537500000000005</v>
      </c>
      <c r="AI17" s="12">
        <f t="shared" si="3"/>
        <v>65.900825466534343</v>
      </c>
      <c r="AJ17" s="33">
        <f t="shared" si="25"/>
        <v>45</v>
      </c>
      <c r="AK17" s="33">
        <f t="shared" si="13"/>
        <v>0.78537500000000005</v>
      </c>
      <c r="AL17" s="33">
        <f t="shared" si="14"/>
        <v>0</v>
      </c>
      <c r="AM17" s="33">
        <f t="shared" si="15"/>
        <v>0.78537500000000005</v>
      </c>
      <c r="AN17" s="33">
        <f t="shared" si="26"/>
        <v>0.78537500000000005</v>
      </c>
      <c r="AO17" s="33">
        <f t="shared" si="16"/>
        <v>0.78537500000000005</v>
      </c>
      <c r="AP17" s="33">
        <f t="shared" si="17"/>
        <v>65.903878511278677</v>
      </c>
      <c r="AQ17" s="33">
        <f t="shared" si="18"/>
        <v>65.900825466534343</v>
      </c>
      <c r="AR17" s="63"/>
      <c r="AS17" s="63"/>
      <c r="AT17" s="63"/>
    </row>
    <row r="18" spans="1:46" ht="21" x14ac:dyDescent="0.4">
      <c r="A18" s="2"/>
      <c r="B18" s="113" t="s">
        <v>22</v>
      </c>
      <c r="C18" s="107" t="s">
        <v>35</v>
      </c>
      <c r="D18" s="125">
        <f>M18</f>
        <v>1.6</v>
      </c>
      <c r="E18" s="144" t="s">
        <v>11</v>
      </c>
      <c r="F18" s="121">
        <f>Q17</f>
        <v>45</v>
      </c>
      <c r="G18" s="117" t="s">
        <v>15</v>
      </c>
      <c r="H18" s="35"/>
      <c r="I18" s="35"/>
      <c r="J18" s="35"/>
      <c r="K18" s="35"/>
      <c r="L18" s="12"/>
      <c r="M18" s="7">
        <f>ROUND(M9,1)</f>
        <v>1.6</v>
      </c>
      <c r="N18" s="7"/>
      <c r="O18" s="7"/>
      <c r="P18" s="7">
        <f>ROUND(P9,1)</f>
        <v>45</v>
      </c>
      <c r="Q18" s="97">
        <f>Q17-180</f>
        <v>-135</v>
      </c>
      <c r="R18" s="38"/>
      <c r="S18" s="7"/>
      <c r="T18" s="7"/>
      <c r="U18" s="7"/>
      <c r="V18" s="6">
        <f t="shared" si="19"/>
        <v>115.6</v>
      </c>
      <c r="W18" s="6">
        <f t="shared" si="20"/>
        <v>50</v>
      </c>
      <c r="X18" s="7">
        <f t="shared" si="6"/>
        <v>50</v>
      </c>
      <c r="Y18" s="6">
        <f t="shared" si="7"/>
        <v>0.87263888888888896</v>
      </c>
      <c r="Z18" s="12">
        <f t="shared" si="21"/>
        <v>233</v>
      </c>
      <c r="AA18" s="12">
        <f t="shared" si="8"/>
        <v>49.924702260494847</v>
      </c>
      <c r="AB18" s="12">
        <f t="shared" si="9"/>
        <v>59.494833517811045</v>
      </c>
      <c r="AC18" s="6">
        <f t="shared" si="22"/>
        <v>45</v>
      </c>
      <c r="AD18" s="6">
        <f t="shared" si="10"/>
        <v>0.78537500000000005</v>
      </c>
      <c r="AE18" s="12">
        <f t="shared" si="23"/>
        <v>-50</v>
      </c>
      <c r="AF18" s="12">
        <f t="shared" si="24"/>
        <v>0</v>
      </c>
      <c r="AG18" s="12">
        <f t="shared" si="11"/>
        <v>45</v>
      </c>
      <c r="AH18" s="12">
        <f t="shared" si="12"/>
        <v>0.78537500000000005</v>
      </c>
      <c r="AI18" s="12">
        <f t="shared" si="3"/>
        <v>65.900825466534343</v>
      </c>
      <c r="AJ18" s="33">
        <f t="shared" si="25"/>
        <v>50</v>
      </c>
      <c r="AK18" s="33">
        <f t="shared" si="13"/>
        <v>0.87263888888888896</v>
      </c>
      <c r="AL18" s="33">
        <f t="shared" si="14"/>
        <v>0</v>
      </c>
      <c r="AM18" s="33">
        <f t="shared" si="15"/>
        <v>0.87263888888888896</v>
      </c>
      <c r="AN18" s="33">
        <f t="shared" si="26"/>
        <v>0.78537500000000005</v>
      </c>
      <c r="AO18" s="33">
        <f t="shared" si="16"/>
        <v>0.78537500000000005</v>
      </c>
      <c r="AP18" s="33">
        <f t="shared" si="17"/>
        <v>65.903878511278677</v>
      </c>
      <c r="AQ18" s="33">
        <f t="shared" si="18"/>
        <v>65.900825466534343</v>
      </c>
      <c r="AR18" s="63"/>
      <c r="AS18" s="63"/>
      <c r="AT18" s="63"/>
    </row>
    <row r="19" spans="1:46" ht="21" x14ac:dyDescent="0.4">
      <c r="A19" s="2"/>
      <c r="B19" s="114" t="s">
        <v>23</v>
      </c>
      <c r="C19" s="108" t="s">
        <v>37</v>
      </c>
      <c r="D19" s="126">
        <f>M19</f>
        <v>1.6</v>
      </c>
      <c r="E19" s="145" t="s">
        <v>11</v>
      </c>
      <c r="F19" s="122">
        <f>Q18</f>
        <v>-135</v>
      </c>
      <c r="G19" s="118" t="s">
        <v>15</v>
      </c>
      <c r="H19" s="39"/>
      <c r="I19" s="35"/>
      <c r="J19" s="35"/>
      <c r="K19" s="35"/>
      <c r="L19" s="15"/>
      <c r="M19" s="7">
        <f>ROUND(M10,1)</f>
        <v>1.6</v>
      </c>
      <c r="N19" s="15"/>
      <c r="O19" s="15"/>
      <c r="P19" s="7">
        <f t="shared" ref="P19:P24" si="32">ROUND(P10,1)</f>
        <v>-135.1</v>
      </c>
      <c r="Q19" s="98"/>
      <c r="R19" s="35"/>
      <c r="S19" s="12"/>
      <c r="T19" s="12"/>
      <c r="U19" s="12"/>
      <c r="V19" s="6">
        <f t="shared" si="19"/>
        <v>115.6</v>
      </c>
      <c r="W19" s="6">
        <f t="shared" si="20"/>
        <v>55</v>
      </c>
      <c r="X19" s="7">
        <f t="shared" si="6"/>
        <v>55</v>
      </c>
      <c r="Y19" s="6">
        <f t="shared" si="7"/>
        <v>0.95990277777777777</v>
      </c>
      <c r="Z19" s="12">
        <f t="shared" si="21"/>
        <v>233</v>
      </c>
      <c r="AA19" s="12">
        <f t="shared" si="8"/>
        <v>44.549571029286831</v>
      </c>
      <c r="AB19" s="12">
        <f t="shared" si="9"/>
        <v>63.619547563760932</v>
      </c>
      <c r="AC19" s="6">
        <f t="shared" si="22"/>
        <v>45</v>
      </c>
      <c r="AD19" s="6">
        <f t="shared" si="10"/>
        <v>0.78537500000000005</v>
      </c>
      <c r="AE19" s="12">
        <f t="shared" si="23"/>
        <v>-55</v>
      </c>
      <c r="AF19" s="12">
        <f t="shared" si="24"/>
        <v>0</v>
      </c>
      <c r="AG19" s="12">
        <f t="shared" si="11"/>
        <v>45</v>
      </c>
      <c r="AH19" s="12">
        <f t="shared" si="12"/>
        <v>0.78537500000000005</v>
      </c>
      <c r="AI19" s="12">
        <f t="shared" si="3"/>
        <v>65.900825466534343</v>
      </c>
      <c r="AJ19" s="33">
        <f t="shared" si="25"/>
        <v>55</v>
      </c>
      <c r="AK19" s="33">
        <f t="shared" si="13"/>
        <v>0.95990277777777777</v>
      </c>
      <c r="AL19" s="33">
        <f t="shared" si="14"/>
        <v>0</v>
      </c>
      <c r="AM19" s="33">
        <f t="shared" si="15"/>
        <v>0.95990277777777777</v>
      </c>
      <c r="AN19" s="33">
        <f t="shared" si="26"/>
        <v>0.78537500000000005</v>
      </c>
      <c r="AO19" s="33">
        <f t="shared" si="16"/>
        <v>0.78537500000000005</v>
      </c>
      <c r="AP19" s="33">
        <f t="shared" si="17"/>
        <v>65.903878511278677</v>
      </c>
      <c r="AQ19" s="33">
        <f t="shared" si="18"/>
        <v>65.900825466534343</v>
      </c>
      <c r="AR19" s="63"/>
      <c r="AS19" s="63"/>
      <c r="AT19" s="63"/>
    </row>
    <row r="20" spans="1:46" ht="21" x14ac:dyDescent="0.4">
      <c r="A20" s="2"/>
      <c r="B20" s="115" t="s">
        <v>24</v>
      </c>
      <c r="C20" s="109" t="s">
        <v>38</v>
      </c>
      <c r="D20" s="127">
        <f>M23</f>
        <v>495</v>
      </c>
      <c r="E20" s="146" t="s">
        <v>9</v>
      </c>
      <c r="F20" s="123">
        <f>P23-E8</f>
        <v>115.6</v>
      </c>
      <c r="G20" s="119" t="s">
        <v>15</v>
      </c>
      <c r="H20" s="39"/>
      <c r="I20" s="35"/>
      <c r="J20" s="35"/>
      <c r="K20" s="35"/>
      <c r="L20" s="16"/>
      <c r="M20" s="7"/>
      <c r="N20" s="16"/>
      <c r="O20" s="16"/>
      <c r="P20" s="7"/>
      <c r="Q20" s="16"/>
      <c r="R20" s="44"/>
      <c r="S20" s="16"/>
      <c r="T20" s="16"/>
      <c r="U20" s="16"/>
      <c r="V20" s="6">
        <f t="shared" si="19"/>
        <v>115.6</v>
      </c>
      <c r="W20" s="6">
        <f t="shared" si="20"/>
        <v>60</v>
      </c>
      <c r="X20" s="7">
        <f t="shared" si="6"/>
        <v>60</v>
      </c>
      <c r="Y20" s="6">
        <f t="shared" si="7"/>
        <v>1.0471666666666668</v>
      </c>
      <c r="Z20" s="12">
        <f t="shared" si="21"/>
        <v>233</v>
      </c>
      <c r="AA20" s="12">
        <f t="shared" si="8"/>
        <v>38.835410648641826</v>
      </c>
      <c r="AB20" s="12">
        <f t="shared" si="9"/>
        <v>67.260106979267206</v>
      </c>
      <c r="AC20" s="6">
        <f t="shared" si="22"/>
        <v>45</v>
      </c>
      <c r="AD20" s="6">
        <f t="shared" si="10"/>
        <v>0.78537500000000005</v>
      </c>
      <c r="AE20" s="12">
        <f t="shared" si="23"/>
        <v>-60</v>
      </c>
      <c r="AF20" s="12">
        <f t="shared" si="24"/>
        <v>0</v>
      </c>
      <c r="AG20" s="12">
        <f t="shared" si="11"/>
        <v>45</v>
      </c>
      <c r="AH20" s="12">
        <f t="shared" si="12"/>
        <v>0.78537500000000005</v>
      </c>
      <c r="AI20" s="12">
        <f t="shared" si="3"/>
        <v>65.900825466534343</v>
      </c>
      <c r="AJ20" s="33">
        <f t="shared" si="25"/>
        <v>60</v>
      </c>
      <c r="AK20" s="33">
        <f t="shared" si="13"/>
        <v>1.0471666666666668</v>
      </c>
      <c r="AL20" s="33">
        <f t="shared" si="14"/>
        <v>0</v>
      </c>
      <c r="AM20" s="33">
        <f t="shared" si="15"/>
        <v>1.0471666666666668</v>
      </c>
      <c r="AN20" s="33">
        <f t="shared" si="26"/>
        <v>0.78537500000000005</v>
      </c>
      <c r="AO20" s="33">
        <f t="shared" si="16"/>
        <v>0.78537500000000005</v>
      </c>
      <c r="AP20" s="33">
        <f t="shared" si="17"/>
        <v>65.903878511278677</v>
      </c>
      <c r="AQ20" s="33">
        <f t="shared" si="18"/>
        <v>65.900825466534343</v>
      </c>
      <c r="AR20" s="63"/>
      <c r="AS20" s="63"/>
      <c r="AT20" s="63"/>
    </row>
    <row r="21" spans="1:46" ht="21.6" thickBot="1" x14ac:dyDescent="0.45">
      <c r="A21" s="2"/>
      <c r="B21" s="81" t="s">
        <v>25</v>
      </c>
      <c r="C21" s="82" t="s">
        <v>33</v>
      </c>
      <c r="D21" s="157">
        <f>E22</f>
        <v>115.6</v>
      </c>
      <c r="E21" s="147" t="s">
        <v>15</v>
      </c>
      <c r="F21" s="111" t="str">
        <f>IF(E22&gt;70,"too high!!","")</f>
        <v>too high!!</v>
      </c>
      <c r="G21" s="83"/>
      <c r="H21" s="50"/>
      <c r="I21" s="35"/>
      <c r="J21" s="35"/>
      <c r="K21" s="35"/>
      <c r="L21" s="17"/>
      <c r="M21" s="7">
        <f>ROUND(M12,1)</f>
        <v>1.6</v>
      </c>
      <c r="N21" s="17"/>
      <c r="O21" s="17"/>
      <c r="P21" s="7">
        <f t="shared" si="32"/>
        <v>45</v>
      </c>
      <c r="Q21" s="17"/>
      <c r="R21" s="42"/>
      <c r="S21" s="17"/>
      <c r="T21" s="17"/>
      <c r="U21" s="17"/>
      <c r="V21" s="6">
        <f t="shared" si="19"/>
        <v>115.6</v>
      </c>
      <c r="W21" s="6">
        <f t="shared" si="20"/>
        <v>65</v>
      </c>
      <c r="X21" s="7">
        <f t="shared" si="6"/>
        <v>65</v>
      </c>
      <c r="Y21" s="6">
        <f t="shared" si="7"/>
        <v>1.1344305555555556</v>
      </c>
      <c r="Z21" s="12">
        <f t="shared" si="21"/>
        <v>233</v>
      </c>
      <c r="AA21" s="12">
        <f t="shared" si="8"/>
        <v>32.825706765869988</v>
      </c>
      <c r="AB21" s="12">
        <f t="shared" si="9"/>
        <v>70.388806542178486</v>
      </c>
      <c r="AC21" s="6">
        <f t="shared" si="22"/>
        <v>45</v>
      </c>
      <c r="AD21" s="6">
        <f t="shared" si="10"/>
        <v>0.78537500000000005</v>
      </c>
      <c r="AE21" s="12">
        <f t="shared" si="23"/>
        <v>-65</v>
      </c>
      <c r="AF21" s="12">
        <f t="shared" si="24"/>
        <v>0</v>
      </c>
      <c r="AG21" s="12">
        <f t="shared" si="11"/>
        <v>45</v>
      </c>
      <c r="AH21" s="12">
        <f t="shared" si="12"/>
        <v>0.78537500000000005</v>
      </c>
      <c r="AI21" s="12">
        <f t="shared" si="3"/>
        <v>65.900825466534343</v>
      </c>
      <c r="AJ21" s="33">
        <f t="shared" si="25"/>
        <v>65</v>
      </c>
      <c r="AK21" s="33">
        <f t="shared" si="13"/>
        <v>1.1344305555555556</v>
      </c>
      <c r="AL21" s="33">
        <f t="shared" si="14"/>
        <v>0</v>
      </c>
      <c r="AM21" s="33">
        <f t="shared" si="15"/>
        <v>1.1344305555555556</v>
      </c>
      <c r="AN21" s="33">
        <f t="shared" si="26"/>
        <v>0.78537500000000005</v>
      </c>
      <c r="AO21" s="33">
        <f t="shared" si="16"/>
        <v>0.78537500000000005</v>
      </c>
      <c r="AP21" s="33">
        <f t="shared" si="17"/>
        <v>65.903878511278677</v>
      </c>
      <c r="AQ21" s="33">
        <f t="shared" si="18"/>
        <v>65.900825466534343</v>
      </c>
      <c r="AR21" s="63"/>
      <c r="AS21" s="63"/>
      <c r="AT21" s="63"/>
    </row>
    <row r="22" spans="1:46" ht="21.6" hidden="1" thickBot="1" x14ac:dyDescent="0.45">
      <c r="A22" s="2"/>
      <c r="B22" s="84"/>
      <c r="C22" s="85"/>
      <c r="D22" s="85"/>
      <c r="E22" s="148">
        <f>P23-E8</f>
        <v>115.6</v>
      </c>
      <c r="F22" s="86">
        <f>ROUND(E22,1)</f>
        <v>115.6</v>
      </c>
      <c r="G22" s="86"/>
      <c r="H22" s="50"/>
      <c r="I22" s="35"/>
      <c r="J22" s="35"/>
      <c r="K22" s="35"/>
      <c r="L22" s="17"/>
      <c r="M22" s="7"/>
      <c r="N22" s="17"/>
      <c r="O22" s="17"/>
      <c r="P22" s="7"/>
      <c r="Q22" s="17"/>
      <c r="R22" s="49"/>
      <c r="S22" s="18"/>
      <c r="T22" s="18"/>
      <c r="U22" s="18"/>
      <c r="V22" s="6">
        <f t="shared" si="19"/>
        <v>115.6</v>
      </c>
      <c r="W22" s="6">
        <f t="shared" si="20"/>
        <v>70</v>
      </c>
      <c r="X22" s="7">
        <f t="shared" si="6"/>
        <v>70</v>
      </c>
      <c r="Y22" s="6">
        <f t="shared" si="7"/>
        <v>1.2216944444444444</v>
      </c>
      <c r="Z22" s="12">
        <f t="shared" si="21"/>
        <v>233</v>
      </c>
      <c r="AA22" s="12">
        <f t="shared" si="8"/>
        <v>26.566194160199689</v>
      </c>
      <c r="AB22" s="12">
        <f t="shared" si="9"/>
        <v>72.981836363260172</v>
      </c>
      <c r="AC22" s="6">
        <f t="shared" si="22"/>
        <v>45</v>
      </c>
      <c r="AD22" s="6">
        <f t="shared" si="10"/>
        <v>0.78537500000000005</v>
      </c>
      <c r="AE22" s="12">
        <f t="shared" si="23"/>
        <v>-70</v>
      </c>
      <c r="AF22" s="12">
        <f t="shared" si="24"/>
        <v>0</v>
      </c>
      <c r="AG22" s="12">
        <f t="shared" si="11"/>
        <v>45</v>
      </c>
      <c r="AH22" s="12">
        <f t="shared" si="12"/>
        <v>0.78537500000000005</v>
      </c>
      <c r="AI22" s="12">
        <f t="shared" si="3"/>
        <v>65.900825466534343</v>
      </c>
      <c r="AJ22" s="33">
        <f t="shared" si="25"/>
        <v>70</v>
      </c>
      <c r="AK22" s="33">
        <f t="shared" si="13"/>
        <v>1.2216944444444444</v>
      </c>
      <c r="AL22" s="33">
        <f t="shared" si="14"/>
        <v>0</v>
      </c>
      <c r="AM22" s="33">
        <f t="shared" si="15"/>
        <v>1.2216944444444444</v>
      </c>
      <c r="AN22" s="33">
        <f t="shared" si="26"/>
        <v>0.78537500000000005</v>
      </c>
      <c r="AO22" s="33">
        <f t="shared" si="16"/>
        <v>0.78537500000000005</v>
      </c>
      <c r="AP22" s="33">
        <f t="shared" si="17"/>
        <v>65.903878511278677</v>
      </c>
      <c r="AQ22" s="33">
        <f t="shared" si="18"/>
        <v>65.900825466534343</v>
      </c>
      <c r="AR22" s="63"/>
      <c r="AS22" s="63"/>
      <c r="AT22" s="63"/>
    </row>
    <row r="23" spans="1:46" ht="21.6" thickBot="1" x14ac:dyDescent="0.45">
      <c r="A23" s="2"/>
      <c r="B23" s="87" t="s">
        <v>28</v>
      </c>
      <c r="C23" s="128" t="s">
        <v>39</v>
      </c>
      <c r="D23" s="129">
        <f>H15</f>
        <v>1.5</v>
      </c>
      <c r="E23" s="149" t="s">
        <v>11</v>
      </c>
      <c r="F23" s="88"/>
      <c r="G23" s="88"/>
      <c r="H23" s="34"/>
      <c r="I23" s="35"/>
      <c r="J23" s="35"/>
      <c r="K23" s="35"/>
      <c r="L23" s="17"/>
      <c r="M23" s="7">
        <f>ROUND(M14,0)</f>
        <v>495</v>
      </c>
      <c r="N23" s="17"/>
      <c r="O23" s="17"/>
      <c r="P23" s="7">
        <f t="shared" si="32"/>
        <v>115.6</v>
      </c>
      <c r="Q23" s="17"/>
      <c r="R23" s="49"/>
      <c r="S23" s="18"/>
      <c r="T23" s="18"/>
      <c r="U23" s="18"/>
      <c r="V23" s="6">
        <f t="shared" si="19"/>
        <v>115.6</v>
      </c>
      <c r="W23" s="6">
        <f t="shared" si="20"/>
        <v>75</v>
      </c>
      <c r="X23" s="7">
        <f t="shared" si="6"/>
        <v>75</v>
      </c>
      <c r="Y23" s="6">
        <f t="shared" si="7"/>
        <v>1.3089583333333334</v>
      </c>
      <c r="Z23" s="12">
        <f t="shared" si="21"/>
        <v>233</v>
      </c>
      <c r="AA23" s="12">
        <f t="shared" si="8"/>
        <v>20.10450869400983</v>
      </c>
      <c r="AB23" s="12">
        <f t="shared" si="9"/>
        <v>75.01946308314659</v>
      </c>
      <c r="AC23" s="6">
        <f t="shared" si="22"/>
        <v>45</v>
      </c>
      <c r="AD23" s="6">
        <f t="shared" si="10"/>
        <v>0.78537500000000005</v>
      </c>
      <c r="AE23" s="12">
        <f t="shared" si="23"/>
        <v>-75</v>
      </c>
      <c r="AF23" s="12">
        <f t="shared" si="24"/>
        <v>0</v>
      </c>
      <c r="AG23" s="12">
        <f t="shared" si="11"/>
        <v>45</v>
      </c>
      <c r="AH23" s="12">
        <f t="shared" si="12"/>
        <v>0.78537500000000005</v>
      </c>
      <c r="AI23" s="12">
        <f t="shared" si="3"/>
        <v>65.900825466534343</v>
      </c>
      <c r="AJ23" s="33">
        <f t="shared" si="25"/>
        <v>75</v>
      </c>
      <c r="AK23" s="33">
        <f t="shared" si="13"/>
        <v>1.3089583333333334</v>
      </c>
      <c r="AL23" s="33">
        <f t="shared" si="14"/>
        <v>0</v>
      </c>
      <c r="AM23" s="33">
        <f t="shared" si="15"/>
        <v>1.3089583333333334</v>
      </c>
      <c r="AN23" s="33">
        <f t="shared" si="26"/>
        <v>0.78537500000000005</v>
      </c>
      <c r="AO23" s="33">
        <f t="shared" si="16"/>
        <v>0.78537500000000005</v>
      </c>
      <c r="AP23" s="33">
        <f t="shared" si="17"/>
        <v>65.903878511278677</v>
      </c>
      <c r="AQ23" s="33">
        <f t="shared" si="18"/>
        <v>65.900825466534343</v>
      </c>
      <c r="AR23" s="63"/>
      <c r="AS23" s="63"/>
      <c r="AT23" s="63"/>
    </row>
    <row r="24" spans="1:46" ht="21" x14ac:dyDescent="0.4">
      <c r="A24" s="2"/>
      <c r="B24" s="90" t="s">
        <v>46</v>
      </c>
      <c r="C24" s="104" t="s">
        <v>40</v>
      </c>
      <c r="D24" s="91">
        <f>N26</f>
        <v>-264</v>
      </c>
      <c r="E24" s="150" t="s">
        <v>49</v>
      </c>
      <c r="F24" s="101"/>
      <c r="G24" s="89"/>
      <c r="H24" s="34"/>
      <c r="I24" s="35"/>
      <c r="J24" s="35"/>
      <c r="K24" s="35"/>
      <c r="L24" s="17"/>
      <c r="M24" s="7">
        <f>ROUND(C16,2)</f>
        <v>1.49</v>
      </c>
      <c r="N24" s="17"/>
      <c r="O24" s="17"/>
      <c r="P24" s="7">
        <f t="shared" si="32"/>
        <v>0</v>
      </c>
      <c r="Q24" s="17"/>
      <c r="R24" s="49"/>
      <c r="S24" s="18"/>
      <c r="T24" s="18"/>
      <c r="U24" s="18"/>
      <c r="V24" s="6">
        <f t="shared" si="19"/>
        <v>115.6</v>
      </c>
      <c r="W24" s="6">
        <f t="shared" si="20"/>
        <v>80</v>
      </c>
      <c r="X24" s="7">
        <f t="shared" si="6"/>
        <v>80</v>
      </c>
      <c r="Y24" s="6">
        <f t="shared" si="7"/>
        <v>1.3962222222222223</v>
      </c>
      <c r="Z24" s="12">
        <f t="shared" si="21"/>
        <v>233</v>
      </c>
      <c r="AA24" s="12">
        <f t="shared" si="8"/>
        <v>13.48982479652426</v>
      </c>
      <c r="AB24" s="12">
        <f t="shared" si="9"/>
        <v>76.48618004626843</v>
      </c>
      <c r="AC24" s="6">
        <f t="shared" si="22"/>
        <v>45</v>
      </c>
      <c r="AD24" s="6">
        <f t="shared" si="10"/>
        <v>0.78537500000000005</v>
      </c>
      <c r="AE24" s="12">
        <f t="shared" si="23"/>
        <v>-80</v>
      </c>
      <c r="AF24" s="12">
        <f t="shared" si="24"/>
        <v>0</v>
      </c>
      <c r="AG24" s="12">
        <f t="shared" si="11"/>
        <v>45</v>
      </c>
      <c r="AH24" s="12">
        <f t="shared" si="12"/>
        <v>0.78537500000000005</v>
      </c>
      <c r="AI24" s="12">
        <f t="shared" si="3"/>
        <v>65.900825466534343</v>
      </c>
      <c r="AJ24" s="33">
        <f t="shared" si="25"/>
        <v>80</v>
      </c>
      <c r="AK24" s="33">
        <f t="shared" si="13"/>
        <v>1.3962222222222223</v>
      </c>
      <c r="AL24" s="33">
        <f t="shared" si="14"/>
        <v>0</v>
      </c>
      <c r="AM24" s="33">
        <f t="shared" si="15"/>
        <v>1.3962222222222223</v>
      </c>
      <c r="AN24" s="33">
        <f t="shared" si="26"/>
        <v>0.78537500000000005</v>
      </c>
      <c r="AO24" s="33">
        <f t="shared" si="16"/>
        <v>0.78537500000000005</v>
      </c>
      <c r="AP24" s="33">
        <f t="shared" si="17"/>
        <v>65.903878511278677</v>
      </c>
      <c r="AQ24" s="33">
        <f t="shared" si="18"/>
        <v>65.900825466534343</v>
      </c>
      <c r="AR24" s="63"/>
      <c r="AS24" s="63"/>
      <c r="AT24" s="63"/>
    </row>
    <row r="25" spans="1:46" ht="21" x14ac:dyDescent="0.4">
      <c r="A25" s="2"/>
      <c r="B25" s="90" t="s">
        <v>45</v>
      </c>
      <c r="C25" s="104" t="s">
        <v>41</v>
      </c>
      <c r="D25" s="91"/>
      <c r="E25" s="151"/>
      <c r="F25" s="91">
        <f>N27</f>
        <v>-747</v>
      </c>
      <c r="G25" s="154" t="s">
        <v>50</v>
      </c>
      <c r="H25" s="34"/>
      <c r="I25" s="35"/>
      <c r="J25" s="35"/>
      <c r="K25" s="35"/>
      <c r="L25" s="20"/>
      <c r="M25" s="20"/>
      <c r="N25" s="20"/>
      <c r="O25" s="20"/>
      <c r="P25" s="20"/>
      <c r="Q25" s="20"/>
      <c r="R25" s="35"/>
      <c r="S25" s="12"/>
      <c r="T25" s="12"/>
      <c r="U25" s="12"/>
      <c r="V25" s="6">
        <f t="shared" si="19"/>
        <v>115.6</v>
      </c>
      <c r="W25" s="6">
        <f t="shared" si="20"/>
        <v>85</v>
      </c>
      <c r="X25" s="7">
        <f t="shared" si="6"/>
        <v>85</v>
      </c>
      <c r="Y25" s="6">
        <f t="shared" si="7"/>
        <v>1.4834861111111113</v>
      </c>
      <c r="Z25" s="12">
        <f t="shared" si="21"/>
        <v>233</v>
      </c>
      <c r="AA25" s="12">
        <f t="shared" si="8"/>
        <v>6.7724812387736462</v>
      </c>
      <c r="AB25" s="12">
        <f t="shared" si="9"/>
        <v>77.370825308908081</v>
      </c>
      <c r="AC25" s="6">
        <f t="shared" si="22"/>
        <v>45</v>
      </c>
      <c r="AD25" s="6">
        <f t="shared" si="10"/>
        <v>0.78537500000000005</v>
      </c>
      <c r="AE25" s="12">
        <f t="shared" si="23"/>
        <v>-85</v>
      </c>
      <c r="AF25" s="12">
        <f t="shared" si="24"/>
        <v>0</v>
      </c>
      <c r="AG25" s="12">
        <f t="shared" si="11"/>
        <v>45</v>
      </c>
      <c r="AH25" s="12">
        <f t="shared" si="12"/>
        <v>0.78537500000000005</v>
      </c>
      <c r="AI25" s="12">
        <f t="shared" si="3"/>
        <v>65.900825466534343</v>
      </c>
      <c r="AJ25" s="33">
        <f t="shared" si="25"/>
        <v>85</v>
      </c>
      <c r="AK25" s="33">
        <f t="shared" si="13"/>
        <v>1.4834861111111113</v>
      </c>
      <c r="AL25" s="33">
        <f t="shared" si="14"/>
        <v>0</v>
      </c>
      <c r="AM25" s="33">
        <f t="shared" si="15"/>
        <v>1.4834861111111113</v>
      </c>
      <c r="AN25" s="33">
        <f t="shared" si="26"/>
        <v>0.78537500000000005</v>
      </c>
      <c r="AO25" s="33">
        <f t="shared" si="16"/>
        <v>0.78537500000000005</v>
      </c>
      <c r="AP25" s="33">
        <f t="shared" si="17"/>
        <v>65.903878511278677</v>
      </c>
      <c r="AQ25" s="33">
        <f t="shared" si="18"/>
        <v>65.900825466534343</v>
      </c>
      <c r="AR25" s="63"/>
      <c r="AS25" s="63"/>
      <c r="AT25" s="63"/>
    </row>
    <row r="26" spans="1:46" ht="21" x14ac:dyDescent="0.4">
      <c r="A26" s="2"/>
      <c r="B26" s="92" t="s">
        <v>47</v>
      </c>
      <c r="C26" s="105" t="s">
        <v>42</v>
      </c>
      <c r="D26" s="93"/>
      <c r="E26" s="152"/>
      <c r="F26" s="93">
        <f>N28</f>
        <v>1040</v>
      </c>
      <c r="G26" s="155" t="s">
        <v>50</v>
      </c>
      <c r="H26" s="34"/>
      <c r="I26" s="35"/>
      <c r="J26" s="35"/>
      <c r="K26" s="35"/>
      <c r="L26" s="20"/>
      <c r="M26" s="20">
        <f>M23*M18*COS(O14-O10)</f>
        <v>-263.86956339917742</v>
      </c>
      <c r="N26" s="20">
        <f>ROUND(M26,0)</f>
        <v>-264</v>
      </c>
      <c r="O26" s="96"/>
      <c r="P26" s="96"/>
      <c r="Q26" s="36"/>
      <c r="R26" s="35"/>
      <c r="S26" s="12"/>
      <c r="T26" s="12"/>
      <c r="U26" s="12"/>
      <c r="V26" s="6">
        <f t="shared" si="19"/>
        <v>115.6</v>
      </c>
      <c r="W26" s="6">
        <f t="shared" si="20"/>
        <v>90</v>
      </c>
      <c r="X26" s="7">
        <f t="shared" si="6"/>
        <v>90</v>
      </c>
      <c r="Y26" s="6">
        <f t="shared" si="7"/>
        <v>1.5707500000000001</v>
      </c>
      <c r="Z26" s="12">
        <f t="shared" si="21"/>
        <v>233</v>
      </c>
      <c r="AA26" s="12">
        <f t="shared" si="8"/>
        <v>3.5980477356767214E-3</v>
      </c>
      <c r="AB26" s="12">
        <f t="shared" si="9"/>
        <v>77.666666583323661</v>
      </c>
      <c r="AC26" s="6">
        <f t="shared" si="22"/>
        <v>45</v>
      </c>
      <c r="AD26" s="6">
        <f t="shared" si="10"/>
        <v>0.78537500000000005</v>
      </c>
      <c r="AE26" s="12">
        <f t="shared" si="23"/>
        <v>-90</v>
      </c>
      <c r="AF26" s="12">
        <f t="shared" si="24"/>
        <v>0</v>
      </c>
      <c r="AG26" s="12">
        <f t="shared" si="11"/>
        <v>45</v>
      </c>
      <c r="AH26" s="12">
        <f t="shared" si="12"/>
        <v>0.78537500000000005</v>
      </c>
      <c r="AI26" s="12">
        <f t="shared" si="3"/>
        <v>65.900825466534343</v>
      </c>
      <c r="AJ26" s="33">
        <f t="shared" si="25"/>
        <v>90</v>
      </c>
      <c r="AK26" s="33">
        <f t="shared" si="13"/>
        <v>1.5707500000000001</v>
      </c>
      <c r="AL26" s="33">
        <f t="shared" si="14"/>
        <v>0</v>
      </c>
      <c r="AM26" s="33">
        <f t="shared" si="15"/>
        <v>1.5707500000000001</v>
      </c>
      <c r="AN26" s="33">
        <f t="shared" si="26"/>
        <v>0.78537500000000005</v>
      </c>
      <c r="AO26" s="33">
        <f t="shared" si="16"/>
        <v>0.78537500000000005</v>
      </c>
      <c r="AP26" s="33">
        <f t="shared" si="17"/>
        <v>65.903878511278677</v>
      </c>
      <c r="AQ26" s="33">
        <f t="shared" si="18"/>
        <v>65.900825466534343</v>
      </c>
      <c r="AR26" s="63"/>
      <c r="AS26" s="63"/>
      <c r="AT26" s="63"/>
    </row>
    <row r="27" spans="1:46" ht="21" x14ac:dyDescent="0.4">
      <c r="A27" s="2"/>
      <c r="B27" s="90" t="s">
        <v>26</v>
      </c>
      <c r="C27" s="104" t="s">
        <v>43</v>
      </c>
      <c r="D27" s="91">
        <f>N29</f>
        <v>271</v>
      </c>
      <c r="E27" s="151" t="s">
        <v>49</v>
      </c>
      <c r="F27" s="91"/>
      <c r="G27" s="154"/>
      <c r="H27" s="34"/>
      <c r="I27" s="35"/>
      <c r="J27" s="35"/>
      <c r="K27" s="35"/>
      <c r="L27" s="20"/>
      <c r="M27" s="20">
        <f>M23*M18*SIN(O14-O10)</f>
        <v>-746.7508644196721</v>
      </c>
      <c r="N27" s="20">
        <f>ROUND(M27,0)</f>
        <v>-747</v>
      </c>
      <c r="O27" s="20"/>
      <c r="P27" s="96"/>
      <c r="Q27" s="36"/>
      <c r="R27" s="35"/>
      <c r="S27" s="12"/>
      <c r="T27" s="12"/>
      <c r="U27" s="12"/>
      <c r="V27" s="6">
        <f t="shared" si="19"/>
        <v>115.6</v>
      </c>
      <c r="W27" s="6">
        <f t="shared" si="20"/>
        <v>95</v>
      </c>
      <c r="X27" s="7">
        <f t="shared" si="6"/>
        <v>95</v>
      </c>
      <c r="Y27" s="6">
        <f t="shared" si="7"/>
        <v>1.6580138888888889</v>
      </c>
      <c r="Z27" s="12">
        <f t="shared" si="21"/>
        <v>233</v>
      </c>
      <c r="AA27" s="12">
        <f t="shared" si="8"/>
        <v>-6.7653125250039627</v>
      </c>
      <c r="AB27" s="12">
        <f t="shared" si="9"/>
        <v>77.371452471503574</v>
      </c>
      <c r="AC27" s="6">
        <f t="shared" si="22"/>
        <v>45</v>
      </c>
      <c r="AD27" s="6">
        <f t="shared" si="10"/>
        <v>0.78537500000000005</v>
      </c>
      <c r="AE27" s="12">
        <f t="shared" si="23"/>
        <v>-95</v>
      </c>
      <c r="AF27" s="12">
        <f t="shared" si="24"/>
        <v>0</v>
      </c>
      <c r="AG27" s="12">
        <f t="shared" si="11"/>
        <v>45</v>
      </c>
      <c r="AH27" s="12">
        <f t="shared" si="12"/>
        <v>0.78537500000000005</v>
      </c>
      <c r="AI27" s="12">
        <f t="shared" si="3"/>
        <v>65.900825466534343</v>
      </c>
      <c r="AJ27" s="33">
        <f t="shared" si="25"/>
        <v>95</v>
      </c>
      <c r="AK27" s="33">
        <f t="shared" si="13"/>
        <v>1.6580138888888889</v>
      </c>
      <c r="AL27" s="33">
        <f t="shared" si="14"/>
        <v>0</v>
      </c>
      <c r="AM27" s="33">
        <f t="shared" si="15"/>
        <v>1.6580138888888889</v>
      </c>
      <c r="AN27" s="33">
        <f t="shared" si="26"/>
        <v>0.78537500000000005</v>
      </c>
      <c r="AO27" s="33">
        <f t="shared" si="16"/>
        <v>0.78537500000000005</v>
      </c>
      <c r="AP27" s="33">
        <f t="shared" si="17"/>
        <v>65.903878511278677</v>
      </c>
      <c r="AQ27" s="33">
        <f t="shared" si="18"/>
        <v>65.900825466534343</v>
      </c>
      <c r="AR27" s="63"/>
      <c r="AS27" s="63"/>
      <c r="AT27" s="63"/>
    </row>
    <row r="28" spans="1:46" ht="21.6" thickBot="1" x14ac:dyDescent="0.45">
      <c r="A28" s="2"/>
      <c r="B28" s="94" t="s">
        <v>27</v>
      </c>
      <c r="C28" s="106" t="s">
        <v>44</v>
      </c>
      <c r="D28" s="95"/>
      <c r="E28" s="153"/>
      <c r="F28" s="95">
        <f>N30</f>
        <v>-271</v>
      </c>
      <c r="G28" s="156" t="s">
        <v>50</v>
      </c>
      <c r="H28" s="34"/>
      <c r="I28" s="35"/>
      <c r="J28" s="35"/>
      <c r="K28" s="35"/>
      <c r="L28" s="20"/>
      <c r="M28" s="20">
        <f>M10*M10*C6</f>
        <v>1039.6343500000003</v>
      </c>
      <c r="N28" s="20">
        <f>ROUND(M28,0)</f>
        <v>1040</v>
      </c>
      <c r="O28" s="20"/>
      <c r="P28" s="96"/>
      <c r="Q28" s="36"/>
      <c r="R28" s="35"/>
      <c r="S28" s="12"/>
      <c r="T28" s="12"/>
      <c r="U28" s="12"/>
      <c r="V28" s="6">
        <f t="shared" si="19"/>
        <v>115.6</v>
      </c>
      <c r="W28" s="6">
        <f t="shared" si="20"/>
        <v>100</v>
      </c>
      <c r="X28" s="7">
        <f t="shared" si="6"/>
        <v>100</v>
      </c>
      <c r="Y28" s="6">
        <f t="shared" si="7"/>
        <v>1.7452777777777779</v>
      </c>
      <c r="Z28" s="12">
        <f t="shared" si="21"/>
        <v>233</v>
      </c>
      <c r="AA28" s="12">
        <f t="shared" si="8"/>
        <v>-13.482738019480587</v>
      </c>
      <c r="AB28" s="12">
        <f t="shared" si="9"/>
        <v>76.487429598654742</v>
      </c>
      <c r="AC28" s="6">
        <f t="shared" si="22"/>
        <v>45</v>
      </c>
      <c r="AD28" s="6">
        <f t="shared" si="10"/>
        <v>0.78537500000000005</v>
      </c>
      <c r="AE28" s="12">
        <f t="shared" si="23"/>
        <v>-100</v>
      </c>
      <c r="AF28" s="12">
        <f t="shared" si="24"/>
        <v>0</v>
      </c>
      <c r="AG28" s="12">
        <f t="shared" si="11"/>
        <v>45</v>
      </c>
      <c r="AH28" s="12">
        <f t="shared" si="12"/>
        <v>0.78537500000000005</v>
      </c>
      <c r="AI28" s="12">
        <f t="shared" si="3"/>
        <v>65.900825466534343</v>
      </c>
      <c r="AJ28" s="33">
        <f t="shared" si="25"/>
        <v>100</v>
      </c>
      <c r="AK28" s="33">
        <f t="shared" si="13"/>
        <v>1.7452777777777779</v>
      </c>
      <c r="AL28" s="33">
        <f t="shared" si="14"/>
        <v>0</v>
      </c>
      <c r="AM28" s="33">
        <f t="shared" si="15"/>
        <v>1.7452777777777779</v>
      </c>
      <c r="AN28" s="33">
        <f t="shared" si="26"/>
        <v>0.78537500000000005</v>
      </c>
      <c r="AO28" s="33">
        <f t="shared" si="16"/>
        <v>0.78537500000000005</v>
      </c>
      <c r="AP28" s="33">
        <f t="shared" si="17"/>
        <v>65.903878511278677</v>
      </c>
      <c r="AQ28" s="33">
        <f t="shared" si="18"/>
        <v>65.900825466534343</v>
      </c>
      <c r="AR28" s="63"/>
      <c r="AS28" s="63"/>
      <c r="AT28" s="63"/>
    </row>
    <row r="29" spans="1:46" ht="21" x14ac:dyDescent="0.4">
      <c r="A29" s="2"/>
      <c r="B29" s="88"/>
      <c r="C29" s="102"/>
      <c r="D29" s="102"/>
      <c r="E29" s="103"/>
      <c r="F29" s="103"/>
      <c r="G29" s="103"/>
      <c r="H29" s="34"/>
      <c r="I29" s="35"/>
      <c r="J29" s="35"/>
      <c r="K29" s="35"/>
      <c r="L29" s="20"/>
      <c r="M29" s="20">
        <f>M9*M9*C7</f>
        <v>271.44500000000005</v>
      </c>
      <c r="N29" s="20">
        <f>ROUND(M29,0)</f>
        <v>271</v>
      </c>
      <c r="O29" s="20"/>
      <c r="P29" s="96"/>
      <c r="Q29" s="36"/>
      <c r="R29" s="35"/>
      <c r="S29" s="12"/>
      <c r="T29" s="12"/>
      <c r="U29" s="12"/>
      <c r="V29" s="6">
        <f t="shared" si="19"/>
        <v>115.6</v>
      </c>
      <c r="W29" s="6">
        <f t="shared" si="20"/>
        <v>105</v>
      </c>
      <c r="X29" s="7">
        <f t="shared" si="6"/>
        <v>105</v>
      </c>
      <c r="Y29" s="6">
        <f t="shared" si="7"/>
        <v>1.8325416666666667</v>
      </c>
      <c r="Z29" s="12">
        <f t="shared" si="21"/>
        <v>233</v>
      </c>
      <c r="AA29" s="12">
        <f t="shared" si="8"/>
        <v>-20.097557785165304</v>
      </c>
      <c r="AB29" s="12">
        <f t="shared" si="9"/>
        <v>75.021325516036129</v>
      </c>
      <c r="AC29" s="6">
        <f t="shared" si="22"/>
        <v>45</v>
      </c>
      <c r="AD29" s="6">
        <f t="shared" si="10"/>
        <v>0.78537500000000005</v>
      </c>
      <c r="AE29" s="12">
        <f t="shared" si="23"/>
        <v>-105</v>
      </c>
      <c r="AF29" s="12">
        <f t="shared" si="24"/>
        <v>0</v>
      </c>
      <c r="AG29" s="12">
        <f t="shared" si="11"/>
        <v>45</v>
      </c>
      <c r="AH29" s="12">
        <f t="shared" si="12"/>
        <v>0.78537500000000005</v>
      </c>
      <c r="AI29" s="12">
        <f t="shared" si="3"/>
        <v>65.900825466534343</v>
      </c>
      <c r="AJ29" s="33">
        <f t="shared" si="25"/>
        <v>105</v>
      </c>
      <c r="AK29" s="33">
        <f t="shared" si="13"/>
        <v>1.8325416666666667</v>
      </c>
      <c r="AL29" s="33">
        <f t="shared" si="14"/>
        <v>0</v>
      </c>
      <c r="AM29" s="33">
        <f t="shared" si="15"/>
        <v>1.8325416666666667</v>
      </c>
      <c r="AN29" s="33">
        <f t="shared" si="26"/>
        <v>0.78537500000000005</v>
      </c>
      <c r="AO29" s="33">
        <f t="shared" si="16"/>
        <v>0.78537500000000005</v>
      </c>
      <c r="AP29" s="33">
        <f t="shared" si="17"/>
        <v>65.903878511278677</v>
      </c>
      <c r="AQ29" s="33">
        <f t="shared" si="18"/>
        <v>65.900825466534343</v>
      </c>
      <c r="AR29" s="63"/>
      <c r="AS29" s="63"/>
      <c r="AT29" s="63"/>
    </row>
    <row r="30" spans="1:46" x14ac:dyDescent="0.3">
      <c r="A30" s="2"/>
      <c r="B30" s="5"/>
      <c r="C30" s="5"/>
      <c r="D30" s="5"/>
      <c r="E30" s="5"/>
      <c r="F30" s="5"/>
      <c r="G30" s="5"/>
      <c r="H30" s="34"/>
      <c r="I30" s="35"/>
      <c r="J30" s="35"/>
      <c r="K30" s="35"/>
      <c r="L30" s="20"/>
      <c r="M30" s="20">
        <f>M9*M9*E7</f>
        <v>-271.44500000000005</v>
      </c>
      <c r="N30" s="20">
        <f>ROUND(M30,0)</f>
        <v>-271</v>
      </c>
      <c r="O30" s="20"/>
      <c r="P30" s="61"/>
      <c r="Q30" s="36"/>
      <c r="R30" s="35"/>
      <c r="S30" s="12"/>
      <c r="T30" s="12"/>
      <c r="U30" s="12"/>
      <c r="V30" s="6">
        <f t="shared" si="19"/>
        <v>115.6</v>
      </c>
      <c r="W30" s="6">
        <f t="shared" si="20"/>
        <v>110</v>
      </c>
      <c r="X30" s="7">
        <f t="shared" si="6"/>
        <v>110</v>
      </c>
      <c r="Y30" s="6">
        <f t="shared" si="7"/>
        <v>1.9198055555555555</v>
      </c>
      <c r="Z30" s="12">
        <f t="shared" si="21"/>
        <v>233</v>
      </c>
      <c r="AA30" s="12">
        <f t="shared" si="8"/>
        <v>-26.55943201704936</v>
      </c>
      <c r="AB30" s="12">
        <f t="shared" si="9"/>
        <v>72.984297503249593</v>
      </c>
      <c r="AC30" s="6">
        <f t="shared" si="22"/>
        <v>45</v>
      </c>
      <c r="AD30" s="6">
        <f t="shared" si="10"/>
        <v>0.78537500000000005</v>
      </c>
      <c r="AE30" s="12">
        <f t="shared" si="23"/>
        <v>-110</v>
      </c>
      <c r="AF30" s="12">
        <f t="shared" si="24"/>
        <v>0</v>
      </c>
      <c r="AG30" s="12">
        <f t="shared" si="11"/>
        <v>45</v>
      </c>
      <c r="AH30" s="12">
        <f t="shared" si="12"/>
        <v>0.78537500000000005</v>
      </c>
      <c r="AI30" s="12">
        <f t="shared" si="3"/>
        <v>65.900825466534343</v>
      </c>
      <c r="AJ30" s="33">
        <f t="shared" si="25"/>
        <v>110</v>
      </c>
      <c r="AK30" s="33">
        <f t="shared" si="13"/>
        <v>1.9198055555555555</v>
      </c>
      <c r="AL30" s="33">
        <f t="shared" si="14"/>
        <v>0</v>
      </c>
      <c r="AM30" s="33">
        <f t="shared" si="15"/>
        <v>1.9198055555555555</v>
      </c>
      <c r="AN30" s="33">
        <f t="shared" si="26"/>
        <v>0.78537500000000005</v>
      </c>
      <c r="AO30" s="33">
        <f t="shared" si="16"/>
        <v>0.78537500000000005</v>
      </c>
      <c r="AP30" s="33">
        <f t="shared" si="17"/>
        <v>65.903878511278677</v>
      </c>
      <c r="AQ30" s="33">
        <f t="shared" si="18"/>
        <v>65.900825466534343</v>
      </c>
      <c r="AR30" s="63"/>
      <c r="AS30" s="63"/>
      <c r="AT30" s="63"/>
    </row>
    <row r="31" spans="1:46" x14ac:dyDescent="0.3">
      <c r="A31" s="2"/>
      <c r="B31" s="4"/>
      <c r="C31" s="4"/>
      <c r="D31" s="4"/>
      <c r="E31" s="4"/>
      <c r="F31" s="6"/>
      <c r="G31" s="6"/>
      <c r="H31" s="34"/>
      <c r="I31" s="35"/>
      <c r="J31" s="35"/>
      <c r="K31" s="35"/>
      <c r="L31" s="20" t="s">
        <v>18</v>
      </c>
      <c r="M31" s="20">
        <f>M8*COS(O8)</f>
        <v>233</v>
      </c>
      <c r="N31" s="20">
        <f>M8*SIN(O8)</f>
        <v>0</v>
      </c>
      <c r="O31" s="20"/>
      <c r="P31" s="61"/>
      <c r="Q31" s="36"/>
      <c r="R31" s="35"/>
      <c r="S31" s="12"/>
      <c r="T31" s="12"/>
      <c r="U31" s="12"/>
      <c r="V31" s="6">
        <f t="shared" si="19"/>
        <v>115.6</v>
      </c>
      <c r="W31" s="6">
        <f t="shared" si="20"/>
        <v>115</v>
      </c>
      <c r="X31" s="7">
        <f t="shared" ref="X31:X36" si="33">IF(W31&gt;V31,V31,W31)</f>
        <v>115</v>
      </c>
      <c r="Y31" s="6">
        <f t="shared" ref="Y31:Y36" si="34">X31*3.1415/180</f>
        <v>2.0070694444444448</v>
      </c>
      <c r="Z31" s="12">
        <f t="shared" si="21"/>
        <v>233</v>
      </c>
      <c r="AA31" s="12">
        <f t="shared" ref="AA31:AA36" si="35">(Z31/3)*COS(Y31)</f>
        <v>-32.819184849372725</v>
      </c>
      <c r="AB31" s="12">
        <f t="shared" ref="AB31:AB36" si="36">(Z31/3)*SIN(Y31)</f>
        <v>70.391847659610519</v>
      </c>
      <c r="AC31" s="6">
        <f t="shared" si="22"/>
        <v>45</v>
      </c>
      <c r="AD31" s="6">
        <f t="shared" si="10"/>
        <v>0.78537500000000005</v>
      </c>
      <c r="AE31" s="12">
        <f t="shared" si="23"/>
        <v>-115</v>
      </c>
      <c r="AF31" s="12">
        <f t="shared" si="24"/>
        <v>0</v>
      </c>
      <c r="AG31" s="12">
        <f t="shared" si="11"/>
        <v>45</v>
      </c>
      <c r="AH31" s="12">
        <f t="shared" si="12"/>
        <v>0.78537500000000005</v>
      </c>
      <c r="AI31" s="12">
        <f t="shared" si="3"/>
        <v>65.900825466534343</v>
      </c>
      <c r="AJ31" s="33">
        <f t="shared" si="25"/>
        <v>115</v>
      </c>
      <c r="AK31" s="33">
        <f t="shared" si="13"/>
        <v>2.0070694444444448</v>
      </c>
      <c r="AL31" s="33">
        <f t="shared" si="14"/>
        <v>0</v>
      </c>
      <c r="AM31" s="33">
        <f t="shared" si="15"/>
        <v>2.0070694444444448</v>
      </c>
      <c r="AN31" s="33">
        <f t="shared" si="26"/>
        <v>0.78537500000000005</v>
      </c>
      <c r="AO31" s="33">
        <f t="shared" si="16"/>
        <v>0.78537500000000005</v>
      </c>
      <c r="AP31" s="33">
        <f t="shared" si="17"/>
        <v>65.903878511278677</v>
      </c>
      <c r="AQ31" s="33">
        <f t="shared" si="18"/>
        <v>65.900825466534343</v>
      </c>
      <c r="AR31" s="63"/>
      <c r="AS31" s="63"/>
      <c r="AT31" s="63"/>
    </row>
    <row r="32" spans="1:46" x14ac:dyDescent="0.3">
      <c r="A32" s="2"/>
      <c r="B32" s="4"/>
      <c r="C32" s="4"/>
      <c r="D32" s="4"/>
      <c r="E32" s="4"/>
      <c r="F32" s="6"/>
      <c r="G32" s="6"/>
      <c r="H32" s="34"/>
      <c r="I32" s="35"/>
      <c r="J32" s="35"/>
      <c r="K32" s="35"/>
      <c r="L32" s="20" t="s">
        <v>19</v>
      </c>
      <c r="M32" s="20">
        <f>M9*C10*COS(O9)</f>
        <v>1165.0000000000002</v>
      </c>
      <c r="N32" s="20">
        <f>M9*C10*SIN(O9)</f>
        <v>1165</v>
      </c>
      <c r="O32" s="20"/>
      <c r="P32" s="20"/>
      <c r="Q32" s="36"/>
      <c r="R32" s="35"/>
      <c r="S32" s="12"/>
      <c r="T32" s="12"/>
      <c r="U32" s="12"/>
      <c r="V32" s="6">
        <f t="shared" si="19"/>
        <v>115.6</v>
      </c>
      <c r="W32" s="6">
        <f t="shared" si="20"/>
        <v>120</v>
      </c>
      <c r="X32" s="7">
        <f t="shared" si="33"/>
        <v>115.6</v>
      </c>
      <c r="Y32" s="6">
        <f t="shared" si="34"/>
        <v>2.017541111111111</v>
      </c>
      <c r="Z32" s="12">
        <f t="shared" si="21"/>
        <v>233</v>
      </c>
      <c r="AA32" s="12">
        <f t="shared" si="35"/>
        <v>-33.55449195202084</v>
      </c>
      <c r="AB32" s="12">
        <f t="shared" si="36"/>
        <v>70.04432297447724</v>
      </c>
      <c r="AC32" s="6">
        <f t="shared" si="22"/>
        <v>45</v>
      </c>
      <c r="AD32" s="6">
        <f t="shared" si="10"/>
        <v>0.78537500000000005</v>
      </c>
      <c r="AE32" s="12">
        <f t="shared" si="23"/>
        <v>-120</v>
      </c>
      <c r="AF32" s="12">
        <f t="shared" si="24"/>
        <v>0</v>
      </c>
      <c r="AG32" s="12">
        <f t="shared" si="11"/>
        <v>45</v>
      </c>
      <c r="AH32" s="12">
        <f t="shared" si="12"/>
        <v>0.78537500000000005</v>
      </c>
      <c r="AI32" s="12">
        <f t="shared" si="3"/>
        <v>65.900825466534343</v>
      </c>
      <c r="AJ32" s="33">
        <f t="shared" si="25"/>
        <v>120</v>
      </c>
      <c r="AK32" s="33">
        <f t="shared" si="13"/>
        <v>2.0943333333333336</v>
      </c>
      <c r="AL32" s="33">
        <f t="shared" si="14"/>
        <v>0</v>
      </c>
      <c r="AM32" s="33">
        <f t="shared" si="15"/>
        <v>2.0943333333333336</v>
      </c>
      <c r="AN32" s="33">
        <f t="shared" si="26"/>
        <v>0.78537500000000005</v>
      </c>
      <c r="AO32" s="33">
        <f t="shared" si="16"/>
        <v>0.78537500000000005</v>
      </c>
      <c r="AP32" s="33">
        <f t="shared" si="17"/>
        <v>65.903878511278677</v>
      </c>
      <c r="AQ32" s="33">
        <f t="shared" si="18"/>
        <v>65.900825466534343</v>
      </c>
      <c r="AR32" s="63"/>
      <c r="AS32" s="63"/>
      <c r="AT32" s="63"/>
    </row>
    <row r="33" spans="1:46" x14ac:dyDescent="0.3">
      <c r="A33" s="2"/>
      <c r="B33" s="4"/>
      <c r="C33" s="4"/>
      <c r="D33" s="4"/>
      <c r="E33" s="4"/>
      <c r="F33" s="6"/>
      <c r="G33" s="6"/>
      <c r="H33" s="34"/>
      <c r="I33" s="35"/>
      <c r="J33" s="35"/>
      <c r="K33" s="35"/>
      <c r="L33" s="20" t="s">
        <v>20</v>
      </c>
      <c r="M33" s="20">
        <f>M10*C10*COS(O10)</f>
        <v>-1165</v>
      </c>
      <c r="N33" s="20">
        <f>M10*C10*SIN(O10)</f>
        <v>-1165.0000000000002</v>
      </c>
      <c r="O33" s="20"/>
      <c r="P33" s="20"/>
      <c r="Q33" s="36"/>
      <c r="R33" s="35"/>
      <c r="S33" s="12"/>
      <c r="T33" s="12"/>
      <c r="U33" s="12"/>
      <c r="V33" s="6">
        <f t="shared" si="19"/>
        <v>115.6</v>
      </c>
      <c r="W33" s="6">
        <f t="shared" si="20"/>
        <v>125</v>
      </c>
      <c r="X33" s="7">
        <f t="shared" si="33"/>
        <v>115.6</v>
      </c>
      <c r="Y33" s="6">
        <f t="shared" si="34"/>
        <v>2.017541111111111</v>
      </c>
      <c r="Z33" s="12">
        <f t="shared" si="21"/>
        <v>233</v>
      </c>
      <c r="AA33" s="12">
        <f t="shared" si="35"/>
        <v>-33.55449195202084</v>
      </c>
      <c r="AB33" s="12">
        <f t="shared" si="36"/>
        <v>70.04432297447724</v>
      </c>
      <c r="AC33" s="6">
        <f t="shared" si="22"/>
        <v>45</v>
      </c>
      <c r="AD33" s="6">
        <f t="shared" si="10"/>
        <v>0.78537500000000005</v>
      </c>
      <c r="AE33" s="12">
        <f t="shared" si="23"/>
        <v>-125</v>
      </c>
      <c r="AF33" s="12">
        <f t="shared" si="24"/>
        <v>0</v>
      </c>
      <c r="AG33" s="12">
        <f t="shared" si="11"/>
        <v>45</v>
      </c>
      <c r="AH33" s="12">
        <f t="shared" si="12"/>
        <v>0.78537500000000005</v>
      </c>
      <c r="AI33" s="12">
        <f t="shared" si="3"/>
        <v>65.900825466534343</v>
      </c>
      <c r="AJ33" s="33">
        <f t="shared" si="25"/>
        <v>125</v>
      </c>
      <c r="AK33" s="33">
        <f t="shared" si="13"/>
        <v>2.1815972222222224</v>
      </c>
      <c r="AL33" s="33">
        <f t="shared" si="14"/>
        <v>0</v>
      </c>
      <c r="AM33" s="33">
        <f t="shared" si="15"/>
        <v>2.1815972222222224</v>
      </c>
      <c r="AN33" s="33">
        <f t="shared" si="26"/>
        <v>0.78537500000000005</v>
      </c>
      <c r="AO33" s="33">
        <f t="shared" si="16"/>
        <v>0.78537500000000005</v>
      </c>
      <c r="AP33" s="33">
        <f t="shared" si="17"/>
        <v>65.903878511278677</v>
      </c>
      <c r="AQ33" s="33">
        <f t="shared" si="18"/>
        <v>65.900825466534343</v>
      </c>
      <c r="AR33" s="63"/>
      <c r="AS33" s="63"/>
      <c r="AT33" s="63"/>
    </row>
    <row r="34" spans="1:46" x14ac:dyDescent="0.3">
      <c r="A34" s="2"/>
      <c r="B34" s="4"/>
      <c r="C34" s="4"/>
      <c r="D34" s="4"/>
      <c r="E34" s="4"/>
      <c r="F34" s="6"/>
      <c r="G34" s="6"/>
      <c r="H34" s="34"/>
      <c r="I34" s="35"/>
      <c r="J34" s="35"/>
      <c r="K34" s="35"/>
      <c r="L34" s="20" t="s">
        <v>14</v>
      </c>
      <c r="M34" s="20">
        <f>M14*COS(O14)</f>
        <v>-213.19500000000005</v>
      </c>
      <c r="N34" s="20">
        <f>M14*SIN(O14)</f>
        <v>446.19499999999999</v>
      </c>
      <c r="O34" s="20"/>
      <c r="P34" s="20"/>
      <c r="Q34" s="36"/>
      <c r="R34" s="35"/>
      <c r="S34" s="12"/>
      <c r="T34" s="12"/>
      <c r="U34" s="12"/>
      <c r="V34" s="6">
        <f t="shared" si="19"/>
        <v>115.6</v>
      </c>
      <c r="W34" s="6">
        <f t="shared" si="20"/>
        <v>130</v>
      </c>
      <c r="X34" s="7">
        <f t="shared" si="33"/>
        <v>115.6</v>
      </c>
      <c r="Y34" s="6">
        <f t="shared" si="34"/>
        <v>2.017541111111111</v>
      </c>
      <c r="Z34" s="12">
        <f t="shared" si="21"/>
        <v>233</v>
      </c>
      <c r="AA34" s="12">
        <f t="shared" si="35"/>
        <v>-33.55449195202084</v>
      </c>
      <c r="AB34" s="12">
        <f t="shared" si="36"/>
        <v>70.04432297447724</v>
      </c>
      <c r="AC34" s="6">
        <f t="shared" si="22"/>
        <v>45</v>
      </c>
      <c r="AD34" s="6">
        <f t="shared" si="10"/>
        <v>0.78537500000000005</v>
      </c>
      <c r="AE34" s="12">
        <f t="shared" si="23"/>
        <v>-130</v>
      </c>
      <c r="AF34" s="12">
        <f t="shared" si="24"/>
        <v>0</v>
      </c>
      <c r="AG34" s="12">
        <f t="shared" si="11"/>
        <v>45</v>
      </c>
      <c r="AH34" s="12">
        <f t="shared" si="12"/>
        <v>0.78537500000000005</v>
      </c>
      <c r="AI34" s="12">
        <f t="shared" si="3"/>
        <v>65.900825466534343</v>
      </c>
      <c r="AJ34" s="33">
        <f t="shared" si="25"/>
        <v>130</v>
      </c>
      <c r="AK34" s="33">
        <f t="shared" si="13"/>
        <v>2.2688611111111112</v>
      </c>
      <c r="AL34" s="33">
        <f t="shared" si="14"/>
        <v>0</v>
      </c>
      <c r="AM34" s="33">
        <f t="shared" si="15"/>
        <v>2.2688611111111112</v>
      </c>
      <c r="AN34" s="33">
        <f t="shared" si="26"/>
        <v>0.78537500000000005</v>
      </c>
      <c r="AO34" s="33">
        <f t="shared" si="16"/>
        <v>0.78537500000000005</v>
      </c>
      <c r="AP34" s="33">
        <f t="shared" si="17"/>
        <v>65.903878511278677</v>
      </c>
      <c r="AQ34" s="33">
        <f t="shared" si="18"/>
        <v>65.900825466534343</v>
      </c>
      <c r="AR34" s="63"/>
      <c r="AS34" s="63"/>
      <c r="AT34" s="63"/>
    </row>
    <row r="35" spans="1:46" x14ac:dyDescent="0.3">
      <c r="A35" s="2"/>
      <c r="B35" s="4"/>
      <c r="C35" s="4"/>
      <c r="D35" s="4"/>
      <c r="E35" s="4"/>
      <c r="F35" s="6"/>
      <c r="G35" s="6"/>
      <c r="H35" s="34"/>
      <c r="I35" s="35"/>
      <c r="J35" s="35"/>
      <c r="K35" s="35"/>
      <c r="L35" s="20" t="str">
        <f>COMPLEX(0,0)</f>
        <v>0</v>
      </c>
      <c r="M35" s="20">
        <f>IMREAL(L35)</f>
        <v>0</v>
      </c>
      <c r="N35" s="20">
        <f>IMAGINARY(L35)</f>
        <v>0</v>
      </c>
      <c r="O35" s="20"/>
      <c r="P35" s="20"/>
      <c r="Q35" s="36"/>
      <c r="R35" s="35"/>
      <c r="S35" s="12"/>
      <c r="T35" s="12"/>
      <c r="U35" s="12"/>
      <c r="V35" s="6">
        <f t="shared" si="19"/>
        <v>115.6</v>
      </c>
      <c r="W35" s="6">
        <f t="shared" si="20"/>
        <v>135</v>
      </c>
      <c r="X35" s="7">
        <f t="shared" si="33"/>
        <v>115.6</v>
      </c>
      <c r="Y35" s="6">
        <f t="shared" si="34"/>
        <v>2.017541111111111</v>
      </c>
      <c r="Z35" s="12">
        <f t="shared" si="21"/>
        <v>233</v>
      </c>
      <c r="AA35" s="12">
        <f t="shared" si="35"/>
        <v>-33.55449195202084</v>
      </c>
      <c r="AB35" s="12">
        <f t="shared" si="36"/>
        <v>70.04432297447724</v>
      </c>
      <c r="AC35" s="6">
        <f t="shared" si="22"/>
        <v>45</v>
      </c>
      <c r="AD35" s="6">
        <f t="shared" si="10"/>
        <v>0.78537500000000005</v>
      </c>
      <c r="AE35" s="12">
        <f t="shared" si="23"/>
        <v>-135</v>
      </c>
      <c r="AF35" s="12">
        <f t="shared" si="24"/>
        <v>0</v>
      </c>
      <c r="AG35" s="12">
        <f t="shared" si="11"/>
        <v>45</v>
      </c>
      <c r="AH35" s="12">
        <f t="shared" si="12"/>
        <v>0.78537500000000005</v>
      </c>
      <c r="AI35" s="12">
        <f t="shared" si="3"/>
        <v>65.900825466534343</v>
      </c>
      <c r="AJ35" s="33">
        <f t="shared" si="25"/>
        <v>135</v>
      </c>
      <c r="AK35" s="33">
        <f t="shared" si="13"/>
        <v>2.356125</v>
      </c>
      <c r="AL35" s="33">
        <f t="shared" si="14"/>
        <v>0</v>
      </c>
      <c r="AM35" s="33">
        <f t="shared" si="15"/>
        <v>2.356125</v>
      </c>
      <c r="AN35" s="33">
        <f t="shared" si="26"/>
        <v>0.78537500000000005</v>
      </c>
      <c r="AO35" s="33">
        <f t="shared" si="16"/>
        <v>0.78537500000000005</v>
      </c>
      <c r="AP35" s="33">
        <f t="shared" si="17"/>
        <v>65.903878511278677</v>
      </c>
      <c r="AQ35" s="33">
        <f t="shared" si="18"/>
        <v>65.900825466534343</v>
      </c>
      <c r="AR35" s="63"/>
      <c r="AS35" s="63"/>
      <c r="AT35" s="63"/>
    </row>
    <row r="36" spans="1:46" x14ac:dyDescent="0.3">
      <c r="A36" s="2"/>
      <c r="B36" s="4"/>
      <c r="C36" s="4"/>
      <c r="D36" s="4"/>
      <c r="E36" s="21"/>
      <c r="F36" s="6"/>
      <c r="G36" s="6"/>
      <c r="H36" s="34"/>
      <c r="I36" s="35"/>
      <c r="J36" s="35"/>
      <c r="K36" s="35"/>
      <c r="L36" s="36"/>
      <c r="M36" s="36"/>
      <c r="N36" s="36"/>
      <c r="O36" s="36"/>
      <c r="P36" s="36"/>
      <c r="Q36" s="36"/>
      <c r="R36" s="35"/>
      <c r="S36" s="12"/>
      <c r="T36" s="12"/>
      <c r="U36" s="12"/>
      <c r="V36" s="6">
        <f t="shared" si="19"/>
        <v>115.6</v>
      </c>
      <c r="W36" s="6">
        <f t="shared" si="20"/>
        <v>140</v>
      </c>
      <c r="X36" s="7">
        <f t="shared" si="33"/>
        <v>115.6</v>
      </c>
      <c r="Y36" s="6">
        <f t="shared" si="34"/>
        <v>2.017541111111111</v>
      </c>
      <c r="Z36" s="12">
        <f t="shared" si="21"/>
        <v>233</v>
      </c>
      <c r="AA36" s="12">
        <f t="shared" si="35"/>
        <v>-33.55449195202084</v>
      </c>
      <c r="AB36" s="12">
        <f t="shared" si="36"/>
        <v>70.04432297447724</v>
      </c>
      <c r="AC36" s="6">
        <f t="shared" si="22"/>
        <v>45</v>
      </c>
      <c r="AD36" s="6">
        <f t="shared" si="10"/>
        <v>0.78537500000000005</v>
      </c>
      <c r="AE36" s="12">
        <f t="shared" si="23"/>
        <v>-140</v>
      </c>
      <c r="AF36" s="12">
        <f t="shared" si="24"/>
        <v>0</v>
      </c>
      <c r="AG36" s="12">
        <f t="shared" si="11"/>
        <v>45</v>
      </c>
      <c r="AH36" s="12">
        <f t="shared" si="12"/>
        <v>0.78537500000000005</v>
      </c>
      <c r="AI36" s="12">
        <f t="shared" si="3"/>
        <v>65.900825466534343</v>
      </c>
      <c r="AJ36" s="33">
        <f t="shared" si="25"/>
        <v>140</v>
      </c>
      <c r="AK36" s="33">
        <f t="shared" si="13"/>
        <v>2.4433888888888888</v>
      </c>
      <c r="AL36" s="33">
        <f t="shared" si="14"/>
        <v>0</v>
      </c>
      <c r="AM36" s="33">
        <f t="shared" si="15"/>
        <v>2.4433888888888888</v>
      </c>
      <c r="AN36" s="33">
        <f t="shared" si="26"/>
        <v>0.78537500000000005</v>
      </c>
      <c r="AO36" s="33">
        <f t="shared" si="16"/>
        <v>0.78537500000000005</v>
      </c>
      <c r="AP36" s="33">
        <f t="shared" si="17"/>
        <v>65.903878511278677</v>
      </c>
      <c r="AQ36" s="33">
        <f t="shared" si="18"/>
        <v>65.900825466534343</v>
      </c>
      <c r="AR36" s="63"/>
      <c r="AS36" s="63"/>
      <c r="AT36" s="63"/>
    </row>
    <row r="37" spans="1:46" x14ac:dyDescent="0.3">
      <c r="A37" s="2"/>
      <c r="B37" s="4"/>
      <c r="C37" s="4"/>
      <c r="D37" s="4"/>
      <c r="E37" s="4"/>
      <c r="F37" s="5"/>
      <c r="G37" s="5"/>
      <c r="H37" s="34"/>
      <c r="I37" s="35"/>
      <c r="J37" s="35"/>
      <c r="K37" s="35"/>
      <c r="L37" s="35"/>
      <c r="M37" s="35"/>
      <c r="N37" s="35"/>
      <c r="O37" s="35"/>
      <c r="P37" s="36"/>
      <c r="Q37" s="36"/>
      <c r="R37" s="35"/>
      <c r="S37" s="12"/>
      <c r="T37" s="12"/>
      <c r="U37" s="12"/>
      <c r="V37" s="6">
        <f t="shared" si="19"/>
        <v>115.6</v>
      </c>
      <c r="W37" s="6">
        <f t="shared" si="20"/>
        <v>145</v>
      </c>
      <c r="X37" s="7">
        <f t="shared" ref="X37:X43" si="37">IF(W37&gt;V37,V37,W37)</f>
        <v>115.6</v>
      </c>
      <c r="Y37" s="6">
        <f t="shared" ref="Y37:Y43" si="38">X37*3.1415/180</f>
        <v>2.017541111111111</v>
      </c>
      <c r="Z37" s="12">
        <f t="shared" si="21"/>
        <v>233</v>
      </c>
      <c r="AA37" s="12">
        <f t="shared" ref="AA37:AA43" si="39">(Z37/3)*COS(Y37)</f>
        <v>-33.55449195202084</v>
      </c>
      <c r="AB37" s="12">
        <f t="shared" ref="AB37:AB43" si="40">(Z37/3)*SIN(Y37)</f>
        <v>70.04432297447724</v>
      </c>
      <c r="AC37" s="6">
        <f t="shared" si="22"/>
        <v>45</v>
      </c>
      <c r="AD37" s="6">
        <f t="shared" si="10"/>
        <v>0.78537500000000005</v>
      </c>
      <c r="AE37" s="12">
        <f t="shared" si="23"/>
        <v>-145</v>
      </c>
      <c r="AF37" s="12">
        <f t="shared" si="24"/>
        <v>0</v>
      </c>
      <c r="AG37" s="12">
        <f t="shared" si="11"/>
        <v>45</v>
      </c>
      <c r="AH37" s="12">
        <f t="shared" si="12"/>
        <v>0.78537500000000005</v>
      </c>
      <c r="AI37" s="12">
        <f t="shared" si="3"/>
        <v>65.900825466534343</v>
      </c>
      <c r="AJ37" s="33">
        <f t="shared" si="25"/>
        <v>145</v>
      </c>
      <c r="AK37" s="33">
        <f t="shared" si="13"/>
        <v>2.5306527777777781</v>
      </c>
      <c r="AL37" s="33">
        <f t="shared" si="14"/>
        <v>0</v>
      </c>
      <c r="AM37" s="33">
        <f t="shared" si="15"/>
        <v>2.5306527777777781</v>
      </c>
      <c r="AN37" s="33">
        <f t="shared" si="26"/>
        <v>0.78537500000000005</v>
      </c>
      <c r="AO37" s="33">
        <f t="shared" si="16"/>
        <v>0.78537500000000005</v>
      </c>
      <c r="AP37" s="33">
        <f t="shared" si="17"/>
        <v>65.903878511278677</v>
      </c>
      <c r="AQ37" s="33">
        <f t="shared" si="18"/>
        <v>65.900825466534343</v>
      </c>
      <c r="AR37" s="63"/>
      <c r="AS37" s="63"/>
      <c r="AT37" s="63"/>
    </row>
    <row r="38" spans="1:46" x14ac:dyDescent="0.3">
      <c r="A38" s="2"/>
      <c r="B38" s="4"/>
      <c r="C38" s="4"/>
      <c r="D38" s="4"/>
      <c r="E38" s="4"/>
      <c r="F38" s="4"/>
      <c r="G38" s="4"/>
      <c r="H38" s="34"/>
      <c r="I38" s="35"/>
      <c r="J38" s="35"/>
      <c r="K38" s="35"/>
      <c r="L38" s="35"/>
      <c r="M38" s="35"/>
      <c r="N38" s="35"/>
      <c r="O38" s="35"/>
      <c r="P38" s="36"/>
      <c r="Q38" s="36"/>
      <c r="R38" s="35"/>
      <c r="S38" s="12"/>
      <c r="T38" s="12"/>
      <c r="U38" s="12"/>
      <c r="V38" s="6">
        <f t="shared" si="19"/>
        <v>115.6</v>
      </c>
      <c r="W38" s="6">
        <f t="shared" si="20"/>
        <v>150</v>
      </c>
      <c r="X38" s="7">
        <f t="shared" si="37"/>
        <v>115.6</v>
      </c>
      <c r="Y38" s="6">
        <f t="shared" si="38"/>
        <v>2.017541111111111</v>
      </c>
      <c r="Z38" s="12">
        <f t="shared" si="21"/>
        <v>233</v>
      </c>
      <c r="AA38" s="12">
        <f t="shared" si="39"/>
        <v>-33.55449195202084</v>
      </c>
      <c r="AB38" s="12">
        <f t="shared" si="40"/>
        <v>70.04432297447724</v>
      </c>
      <c r="AC38" s="6">
        <f t="shared" si="22"/>
        <v>45</v>
      </c>
      <c r="AD38" s="6">
        <f t="shared" si="10"/>
        <v>0.78537500000000005</v>
      </c>
      <c r="AE38" s="12">
        <f t="shared" si="23"/>
        <v>-150</v>
      </c>
      <c r="AF38" s="12">
        <f t="shared" si="24"/>
        <v>0</v>
      </c>
      <c r="AG38" s="12">
        <f t="shared" si="11"/>
        <v>45</v>
      </c>
      <c r="AH38" s="12">
        <f t="shared" si="12"/>
        <v>0.78537500000000005</v>
      </c>
      <c r="AI38" s="12">
        <f t="shared" si="3"/>
        <v>65.900825466534343</v>
      </c>
      <c r="AJ38" s="33">
        <f t="shared" si="25"/>
        <v>150</v>
      </c>
      <c r="AK38" s="33">
        <f t="shared" si="13"/>
        <v>2.6179166666666669</v>
      </c>
      <c r="AL38" s="33">
        <f t="shared" si="14"/>
        <v>0</v>
      </c>
      <c r="AM38" s="33">
        <f t="shared" si="15"/>
        <v>2.6179166666666669</v>
      </c>
      <c r="AN38" s="33">
        <f t="shared" si="26"/>
        <v>0.78537500000000005</v>
      </c>
      <c r="AO38" s="33">
        <f t="shared" si="16"/>
        <v>0.78537500000000005</v>
      </c>
      <c r="AP38" s="33">
        <f t="shared" si="17"/>
        <v>65.903878511278677</v>
      </c>
      <c r="AQ38" s="33">
        <f t="shared" si="18"/>
        <v>65.900825466534343</v>
      </c>
      <c r="AR38" s="63"/>
      <c r="AS38" s="63"/>
      <c r="AT38" s="63"/>
    </row>
    <row r="39" spans="1:46" x14ac:dyDescent="0.3">
      <c r="A39" s="2"/>
      <c r="B39" s="4"/>
      <c r="C39" s="4"/>
      <c r="D39" s="4"/>
      <c r="E39" s="4"/>
      <c r="F39" s="4"/>
      <c r="G39" s="4"/>
      <c r="H39" s="34"/>
      <c r="I39" s="35"/>
      <c r="J39" s="35"/>
      <c r="K39" s="35"/>
      <c r="L39" s="35"/>
      <c r="M39" s="35"/>
      <c r="N39" s="35"/>
      <c r="O39" s="35"/>
      <c r="P39" s="36"/>
      <c r="Q39" s="36"/>
      <c r="R39" s="35"/>
      <c r="S39" s="12"/>
      <c r="T39" s="12"/>
      <c r="U39" s="12"/>
      <c r="V39" s="6">
        <f t="shared" si="19"/>
        <v>115.6</v>
      </c>
      <c r="W39" s="6">
        <f t="shared" si="20"/>
        <v>155</v>
      </c>
      <c r="X39" s="7">
        <f t="shared" si="37"/>
        <v>115.6</v>
      </c>
      <c r="Y39" s="6">
        <f t="shared" si="38"/>
        <v>2.017541111111111</v>
      </c>
      <c r="Z39" s="12">
        <f t="shared" si="21"/>
        <v>233</v>
      </c>
      <c r="AA39" s="12">
        <f t="shared" si="39"/>
        <v>-33.55449195202084</v>
      </c>
      <c r="AB39" s="12">
        <f t="shared" si="40"/>
        <v>70.04432297447724</v>
      </c>
      <c r="AC39" s="6">
        <f t="shared" si="22"/>
        <v>45</v>
      </c>
      <c r="AD39" s="6">
        <f t="shared" si="10"/>
        <v>0.78537500000000005</v>
      </c>
      <c r="AE39" s="12">
        <f t="shared" si="23"/>
        <v>-155</v>
      </c>
      <c r="AF39" s="12">
        <f t="shared" si="24"/>
        <v>0</v>
      </c>
      <c r="AG39" s="12">
        <f t="shared" si="11"/>
        <v>45</v>
      </c>
      <c r="AH39" s="12">
        <f t="shared" si="12"/>
        <v>0.78537500000000005</v>
      </c>
      <c r="AI39" s="12">
        <f t="shared" si="3"/>
        <v>65.900825466534343</v>
      </c>
      <c r="AJ39" s="33">
        <f t="shared" si="25"/>
        <v>155</v>
      </c>
      <c r="AK39" s="33">
        <f t="shared" si="13"/>
        <v>2.7051805555555557</v>
      </c>
      <c r="AL39" s="33">
        <f t="shared" si="14"/>
        <v>0</v>
      </c>
      <c r="AM39" s="33">
        <f t="shared" si="15"/>
        <v>2.7051805555555557</v>
      </c>
      <c r="AN39" s="33">
        <f t="shared" si="26"/>
        <v>0.78537500000000005</v>
      </c>
      <c r="AO39" s="33">
        <f t="shared" si="16"/>
        <v>0.78537500000000005</v>
      </c>
      <c r="AP39" s="33">
        <f t="shared" si="17"/>
        <v>65.903878511278677</v>
      </c>
      <c r="AQ39" s="33">
        <f t="shared" si="18"/>
        <v>65.900825466534343</v>
      </c>
      <c r="AR39" s="63"/>
      <c r="AS39" s="63"/>
      <c r="AT39" s="63"/>
    </row>
    <row r="40" spans="1:46" x14ac:dyDescent="0.3">
      <c r="A40" s="2"/>
      <c r="B40" s="4"/>
      <c r="C40" s="4"/>
      <c r="D40" s="4"/>
      <c r="E40" s="4"/>
      <c r="F40" s="4"/>
      <c r="G40" s="4"/>
      <c r="H40" s="34"/>
      <c r="I40" s="36"/>
      <c r="J40" s="34"/>
      <c r="K40" s="36"/>
      <c r="L40" s="35"/>
      <c r="M40" s="35"/>
      <c r="N40" s="35"/>
      <c r="O40" s="35"/>
      <c r="P40" s="37"/>
      <c r="Q40" s="36"/>
      <c r="R40" s="35"/>
      <c r="S40" s="12"/>
      <c r="T40" s="12"/>
      <c r="U40" s="12"/>
      <c r="V40" s="6">
        <f t="shared" si="19"/>
        <v>115.6</v>
      </c>
      <c r="W40" s="6">
        <f t="shared" si="20"/>
        <v>160</v>
      </c>
      <c r="X40" s="7">
        <f t="shared" si="37"/>
        <v>115.6</v>
      </c>
      <c r="Y40" s="6">
        <f t="shared" si="38"/>
        <v>2.017541111111111</v>
      </c>
      <c r="Z40" s="12">
        <f t="shared" si="21"/>
        <v>233</v>
      </c>
      <c r="AA40" s="12">
        <f t="shared" si="39"/>
        <v>-33.55449195202084</v>
      </c>
      <c r="AB40" s="12">
        <f t="shared" si="40"/>
        <v>70.04432297447724</v>
      </c>
      <c r="AC40" s="6">
        <f t="shared" si="22"/>
        <v>45</v>
      </c>
      <c r="AD40" s="6">
        <f t="shared" si="10"/>
        <v>0.78537500000000005</v>
      </c>
      <c r="AE40" s="12">
        <f t="shared" si="23"/>
        <v>-160</v>
      </c>
      <c r="AF40" s="12">
        <f t="shared" si="24"/>
        <v>0</v>
      </c>
      <c r="AG40" s="12">
        <f t="shared" si="11"/>
        <v>45</v>
      </c>
      <c r="AH40" s="12">
        <f t="shared" si="12"/>
        <v>0.78537500000000005</v>
      </c>
      <c r="AI40" s="12">
        <f t="shared" ref="AI40:AI58" si="41">(Z40/2.5)*SIN(AH40)</f>
        <v>65.900825466534343</v>
      </c>
      <c r="AJ40" s="33">
        <f t="shared" si="25"/>
        <v>160</v>
      </c>
      <c r="AK40" s="33">
        <f t="shared" si="13"/>
        <v>2.7924444444444445</v>
      </c>
      <c r="AL40" s="33">
        <f t="shared" si="14"/>
        <v>0</v>
      </c>
      <c r="AM40" s="33">
        <f t="shared" si="15"/>
        <v>2.7924444444444445</v>
      </c>
      <c r="AN40" s="33">
        <f t="shared" si="26"/>
        <v>0.78537500000000005</v>
      </c>
      <c r="AO40" s="33">
        <f t="shared" si="16"/>
        <v>0.78537500000000005</v>
      </c>
      <c r="AP40" s="33">
        <f t="shared" si="17"/>
        <v>65.903878511278677</v>
      </c>
      <c r="AQ40" s="33">
        <f t="shared" si="18"/>
        <v>65.900825466534343</v>
      </c>
      <c r="AR40" s="63"/>
      <c r="AS40" s="63"/>
      <c r="AT40" s="63"/>
    </row>
    <row r="41" spans="1:46" x14ac:dyDescent="0.3">
      <c r="A41" s="2"/>
      <c r="B41" s="4"/>
      <c r="C41" s="4"/>
      <c r="D41" s="4"/>
      <c r="E41" s="4"/>
      <c r="F41" s="4"/>
      <c r="G41" s="4"/>
      <c r="H41" s="34"/>
      <c r="I41" s="36"/>
      <c r="J41" s="34"/>
      <c r="K41" s="36"/>
      <c r="L41" s="35"/>
      <c r="M41" s="35"/>
      <c r="N41" s="35"/>
      <c r="O41" s="35"/>
      <c r="P41" s="36"/>
      <c r="Q41" s="36"/>
      <c r="R41" s="35"/>
      <c r="S41" s="12"/>
      <c r="T41" s="12"/>
      <c r="U41" s="12"/>
      <c r="V41" s="6">
        <f t="shared" si="19"/>
        <v>115.6</v>
      </c>
      <c r="W41" s="6">
        <f t="shared" si="20"/>
        <v>165</v>
      </c>
      <c r="X41" s="7">
        <f t="shared" si="37"/>
        <v>115.6</v>
      </c>
      <c r="Y41" s="6">
        <f t="shared" si="38"/>
        <v>2.017541111111111</v>
      </c>
      <c r="Z41" s="12">
        <f t="shared" si="21"/>
        <v>233</v>
      </c>
      <c r="AA41" s="12">
        <f t="shared" si="39"/>
        <v>-33.55449195202084</v>
      </c>
      <c r="AB41" s="12">
        <f t="shared" si="40"/>
        <v>70.04432297447724</v>
      </c>
      <c r="AC41" s="6">
        <f t="shared" si="22"/>
        <v>45</v>
      </c>
      <c r="AD41" s="6">
        <f t="shared" si="10"/>
        <v>0.78537500000000005</v>
      </c>
      <c r="AE41" s="12">
        <f t="shared" si="23"/>
        <v>-165</v>
      </c>
      <c r="AF41" s="12">
        <f t="shared" si="24"/>
        <v>0</v>
      </c>
      <c r="AG41" s="12">
        <f t="shared" si="11"/>
        <v>45</v>
      </c>
      <c r="AH41" s="12">
        <f t="shared" si="12"/>
        <v>0.78537500000000005</v>
      </c>
      <c r="AI41" s="12">
        <f t="shared" si="41"/>
        <v>65.900825466534343</v>
      </c>
      <c r="AJ41" s="33">
        <f t="shared" si="25"/>
        <v>165</v>
      </c>
      <c r="AK41" s="33">
        <f t="shared" si="13"/>
        <v>2.8797083333333338</v>
      </c>
      <c r="AL41" s="33">
        <f t="shared" si="14"/>
        <v>0</v>
      </c>
      <c r="AM41" s="33">
        <f t="shared" si="15"/>
        <v>2.8797083333333338</v>
      </c>
      <c r="AN41" s="33">
        <f t="shared" si="26"/>
        <v>0.78537500000000005</v>
      </c>
      <c r="AO41" s="33">
        <f t="shared" si="16"/>
        <v>0.78537500000000005</v>
      </c>
      <c r="AP41" s="33">
        <f t="shared" si="17"/>
        <v>65.903878511278677</v>
      </c>
      <c r="AQ41" s="33">
        <f t="shared" si="18"/>
        <v>65.900825466534343</v>
      </c>
      <c r="AR41" s="63"/>
      <c r="AS41" s="63"/>
      <c r="AT41" s="63"/>
    </row>
    <row r="42" spans="1:46" hidden="1" x14ac:dyDescent="0.3">
      <c r="A42" s="2"/>
      <c r="B42" s="4"/>
      <c r="C42" s="4"/>
      <c r="D42" s="4"/>
      <c r="E42" s="4"/>
      <c r="F42" s="4"/>
      <c r="G42" s="4"/>
      <c r="H42" s="34"/>
      <c r="I42" s="36"/>
      <c r="J42" s="34"/>
      <c r="K42" s="36"/>
      <c r="L42" s="35"/>
      <c r="M42" s="35"/>
      <c r="N42" s="35"/>
      <c r="O42" s="35"/>
      <c r="P42" s="36"/>
      <c r="Q42" s="36"/>
      <c r="R42" s="35"/>
      <c r="S42" s="12"/>
      <c r="T42" s="12"/>
      <c r="U42" s="12"/>
      <c r="V42" s="6">
        <f t="shared" si="19"/>
        <v>115.6</v>
      </c>
      <c r="W42" s="6">
        <f t="shared" si="20"/>
        <v>170</v>
      </c>
      <c r="X42" s="7">
        <f t="shared" si="37"/>
        <v>115.6</v>
      </c>
      <c r="Y42" s="6">
        <f t="shared" si="38"/>
        <v>2.017541111111111</v>
      </c>
      <c r="Z42" s="12">
        <f t="shared" si="21"/>
        <v>233</v>
      </c>
      <c r="AA42" s="12">
        <f t="shared" si="39"/>
        <v>-33.55449195202084</v>
      </c>
      <c r="AB42" s="12">
        <f t="shared" si="40"/>
        <v>70.04432297447724</v>
      </c>
      <c r="AC42" s="6">
        <f t="shared" si="22"/>
        <v>45</v>
      </c>
      <c r="AD42" s="6">
        <f t="shared" si="10"/>
        <v>0.78537500000000005</v>
      </c>
      <c r="AE42" s="12">
        <f t="shared" si="23"/>
        <v>-170</v>
      </c>
      <c r="AF42" s="12">
        <f t="shared" si="24"/>
        <v>0</v>
      </c>
      <c r="AG42" s="12">
        <f t="shared" si="11"/>
        <v>45</v>
      </c>
      <c r="AH42" s="12">
        <f t="shared" si="12"/>
        <v>0.78537500000000005</v>
      </c>
      <c r="AI42" s="12">
        <f t="shared" si="41"/>
        <v>65.900825466534343</v>
      </c>
      <c r="AJ42" s="33">
        <f t="shared" si="25"/>
        <v>170</v>
      </c>
      <c r="AK42" s="33">
        <f t="shared" si="13"/>
        <v>2.9669722222222226</v>
      </c>
      <c r="AL42" s="33">
        <f t="shared" si="14"/>
        <v>0</v>
      </c>
      <c r="AM42" s="33">
        <f t="shared" si="15"/>
        <v>2.9669722222222226</v>
      </c>
      <c r="AN42" s="33">
        <f t="shared" si="26"/>
        <v>0.78537500000000005</v>
      </c>
      <c r="AO42" s="33">
        <f t="shared" si="16"/>
        <v>0.78537500000000005</v>
      </c>
      <c r="AP42" s="33">
        <f t="shared" si="17"/>
        <v>65.903878511278677</v>
      </c>
      <c r="AQ42" s="33">
        <f t="shared" si="18"/>
        <v>65.900825466534343</v>
      </c>
      <c r="AR42" s="63"/>
      <c r="AS42" s="63"/>
      <c r="AT42" s="63"/>
    </row>
    <row r="43" spans="1:46" x14ac:dyDescent="0.3">
      <c r="A43" s="2"/>
      <c r="B43" s="4"/>
      <c r="C43" s="4"/>
      <c r="D43" s="4"/>
      <c r="E43" s="4"/>
      <c r="F43" s="4"/>
      <c r="G43" s="4"/>
      <c r="H43" s="34"/>
      <c r="I43" s="36"/>
      <c r="J43" s="34"/>
      <c r="K43" s="36"/>
      <c r="L43" s="35"/>
      <c r="M43" s="35"/>
      <c r="N43" s="35"/>
      <c r="O43" s="35"/>
      <c r="P43" s="36"/>
      <c r="Q43" s="36"/>
      <c r="R43" s="35"/>
      <c r="S43" s="12"/>
      <c r="T43" s="12"/>
      <c r="U43" s="12"/>
      <c r="V43" s="6">
        <f t="shared" si="19"/>
        <v>115.6</v>
      </c>
      <c r="W43" s="6">
        <f t="shared" si="20"/>
        <v>175</v>
      </c>
      <c r="X43" s="7">
        <f t="shared" si="37"/>
        <v>115.6</v>
      </c>
      <c r="Y43" s="6">
        <f t="shared" si="38"/>
        <v>2.017541111111111</v>
      </c>
      <c r="Z43" s="12">
        <f t="shared" si="21"/>
        <v>233</v>
      </c>
      <c r="AA43" s="12">
        <f t="shared" si="39"/>
        <v>-33.55449195202084</v>
      </c>
      <c r="AB43" s="12">
        <f t="shared" si="40"/>
        <v>70.04432297447724</v>
      </c>
      <c r="AC43" s="6">
        <f t="shared" si="22"/>
        <v>45</v>
      </c>
      <c r="AD43" s="6">
        <f t="shared" si="10"/>
        <v>0.78537500000000005</v>
      </c>
      <c r="AE43" s="12">
        <f t="shared" si="23"/>
        <v>-175</v>
      </c>
      <c r="AF43" s="12">
        <f t="shared" si="24"/>
        <v>0</v>
      </c>
      <c r="AG43" s="12">
        <f t="shared" si="11"/>
        <v>45</v>
      </c>
      <c r="AH43" s="12">
        <f t="shared" si="12"/>
        <v>0.78537500000000005</v>
      </c>
      <c r="AI43" s="12">
        <f t="shared" si="41"/>
        <v>65.900825466534343</v>
      </c>
      <c r="AJ43" s="33">
        <f t="shared" si="25"/>
        <v>175</v>
      </c>
      <c r="AK43" s="33">
        <f t="shared" si="13"/>
        <v>3.0542361111111114</v>
      </c>
      <c r="AL43" s="33">
        <f t="shared" si="14"/>
        <v>0</v>
      </c>
      <c r="AM43" s="33">
        <f t="shared" si="15"/>
        <v>3.0542361111111114</v>
      </c>
      <c r="AN43" s="33">
        <f t="shared" si="26"/>
        <v>0.78537500000000005</v>
      </c>
      <c r="AO43" s="33">
        <f t="shared" si="16"/>
        <v>0.78537500000000005</v>
      </c>
      <c r="AP43" s="33">
        <f t="shared" si="17"/>
        <v>65.903878511278677</v>
      </c>
      <c r="AQ43" s="33">
        <f t="shared" si="18"/>
        <v>65.900825466534343</v>
      </c>
      <c r="AR43" s="63"/>
      <c r="AS43" s="63"/>
      <c r="AT43" s="63"/>
    </row>
    <row r="44" spans="1:46" x14ac:dyDescent="0.3">
      <c r="A44" s="2"/>
      <c r="B44" s="4"/>
      <c r="C44" s="4"/>
      <c r="D44" s="4"/>
      <c r="E44" s="4"/>
      <c r="F44" s="4"/>
      <c r="G44" s="4"/>
      <c r="H44" s="34"/>
      <c r="I44" s="36"/>
      <c r="J44" s="34"/>
      <c r="K44" s="36"/>
      <c r="L44" s="35"/>
      <c r="M44" s="35"/>
      <c r="N44" s="35"/>
      <c r="O44" s="35"/>
      <c r="P44" s="36"/>
      <c r="Q44" s="36"/>
      <c r="R44" s="35"/>
      <c r="S44" s="12"/>
      <c r="T44" s="12"/>
      <c r="U44" s="12"/>
      <c r="V44" s="6">
        <f t="shared" si="19"/>
        <v>115.6</v>
      </c>
      <c r="W44" s="6">
        <f t="shared" ref="W44:W58" si="42">W43+5</f>
        <v>180</v>
      </c>
      <c r="X44" s="7">
        <f t="shared" ref="X44:X58" si="43">IF(W44&gt;V44,V44,W44)</f>
        <v>115.6</v>
      </c>
      <c r="Y44" s="6">
        <f t="shared" ref="Y44:Y58" si="44">X44*3.1415/180</f>
        <v>2.017541111111111</v>
      </c>
      <c r="Z44" s="12">
        <f t="shared" si="21"/>
        <v>233</v>
      </c>
      <c r="AA44" s="12">
        <f t="shared" ref="AA44:AA58" si="45">(Z44/3)*COS(Y44)</f>
        <v>-33.55449195202084</v>
      </c>
      <c r="AB44" s="12">
        <f t="shared" ref="AB44:AB58" si="46">(Z44/3)*SIN(Y44)</f>
        <v>70.04432297447724</v>
      </c>
      <c r="AC44" s="6">
        <f t="shared" si="22"/>
        <v>45</v>
      </c>
      <c r="AD44" s="6">
        <f t="shared" si="10"/>
        <v>0.78537500000000005</v>
      </c>
      <c r="AE44" s="12">
        <f t="shared" ref="AE44:AE58" si="47">AE43-5</f>
        <v>-180</v>
      </c>
      <c r="AF44" s="12">
        <f t="shared" si="24"/>
        <v>0</v>
      </c>
      <c r="AG44" s="12">
        <f t="shared" si="11"/>
        <v>45</v>
      </c>
      <c r="AH44" s="12">
        <f t="shared" ref="AH44:AH58" si="48">AG44*3.1415/180</f>
        <v>0.78537500000000005</v>
      </c>
      <c r="AI44" s="12">
        <f t="shared" si="41"/>
        <v>65.900825466534343</v>
      </c>
      <c r="AJ44" s="33">
        <f t="shared" si="25"/>
        <v>180</v>
      </c>
      <c r="AK44" s="33">
        <f t="shared" si="13"/>
        <v>3.1415000000000002</v>
      </c>
      <c r="AL44" s="33">
        <f t="shared" si="14"/>
        <v>0</v>
      </c>
      <c r="AM44" s="33">
        <f t="shared" si="15"/>
        <v>3.1415000000000002</v>
      </c>
      <c r="AN44" s="33">
        <f t="shared" si="26"/>
        <v>0.78537500000000005</v>
      </c>
      <c r="AO44" s="33">
        <f t="shared" si="16"/>
        <v>0.78537500000000005</v>
      </c>
      <c r="AP44" s="33">
        <f t="shared" si="17"/>
        <v>65.903878511278677</v>
      </c>
      <c r="AQ44" s="33">
        <f t="shared" si="18"/>
        <v>65.900825466534343</v>
      </c>
      <c r="AR44" s="63"/>
      <c r="AS44" s="63"/>
      <c r="AT44" s="63"/>
    </row>
    <row r="45" spans="1:46" x14ac:dyDescent="0.3">
      <c r="A45" s="2"/>
      <c r="B45" s="4"/>
      <c r="C45" s="4"/>
      <c r="D45" s="4"/>
      <c r="E45" s="4"/>
      <c r="F45" s="4"/>
      <c r="G45" s="4"/>
      <c r="H45" s="34"/>
      <c r="I45" s="36"/>
      <c r="J45" s="34"/>
      <c r="K45" s="36"/>
      <c r="L45" s="35"/>
      <c r="M45" s="35"/>
      <c r="N45" s="35"/>
      <c r="O45" s="35"/>
      <c r="P45" s="36"/>
      <c r="Q45" s="36"/>
      <c r="R45" s="35"/>
      <c r="S45" s="12"/>
      <c r="T45" s="12"/>
      <c r="U45" s="12"/>
      <c r="V45" s="6">
        <f t="shared" si="19"/>
        <v>115.6</v>
      </c>
      <c r="W45" s="6">
        <f t="shared" si="42"/>
        <v>185</v>
      </c>
      <c r="X45" s="7">
        <f t="shared" si="43"/>
        <v>115.6</v>
      </c>
      <c r="Y45" s="6">
        <f t="shared" si="44"/>
        <v>2.017541111111111</v>
      </c>
      <c r="Z45" s="12">
        <f t="shared" si="21"/>
        <v>233</v>
      </c>
      <c r="AA45" s="12">
        <f t="shared" si="45"/>
        <v>-33.55449195202084</v>
      </c>
      <c r="AB45" s="12">
        <f t="shared" si="46"/>
        <v>70.04432297447724</v>
      </c>
      <c r="AC45" s="6">
        <f t="shared" si="22"/>
        <v>45</v>
      </c>
      <c r="AD45" s="6">
        <f t="shared" si="10"/>
        <v>0.78537500000000005</v>
      </c>
      <c r="AE45" s="12">
        <f t="shared" si="47"/>
        <v>-185</v>
      </c>
      <c r="AF45" s="12">
        <f t="shared" si="24"/>
        <v>0</v>
      </c>
      <c r="AG45" s="12">
        <f t="shared" si="11"/>
        <v>45</v>
      </c>
      <c r="AH45" s="12">
        <f t="shared" si="48"/>
        <v>0.78537500000000005</v>
      </c>
      <c r="AI45" s="12">
        <f t="shared" si="41"/>
        <v>65.900825466534343</v>
      </c>
      <c r="AJ45" s="33">
        <f t="shared" si="25"/>
        <v>185</v>
      </c>
      <c r="AK45" s="33">
        <f t="shared" si="13"/>
        <v>3.228763888888889</v>
      </c>
      <c r="AL45" s="33">
        <f t="shared" si="14"/>
        <v>0</v>
      </c>
      <c r="AM45" s="33">
        <f t="shared" si="15"/>
        <v>3.228763888888889</v>
      </c>
      <c r="AN45" s="33">
        <f t="shared" si="26"/>
        <v>0.78537500000000005</v>
      </c>
      <c r="AO45" s="33">
        <f t="shared" si="16"/>
        <v>0.78537500000000005</v>
      </c>
      <c r="AP45" s="33">
        <f t="shared" si="17"/>
        <v>65.903878511278677</v>
      </c>
      <c r="AQ45" s="33">
        <f t="shared" si="18"/>
        <v>65.900825466534343</v>
      </c>
      <c r="AR45" s="63"/>
      <c r="AS45" s="63"/>
      <c r="AT45" s="63"/>
    </row>
    <row r="46" spans="1:46" x14ac:dyDescent="0.3">
      <c r="A46" s="2"/>
      <c r="B46" s="4"/>
      <c r="C46" s="4"/>
      <c r="D46" s="4"/>
      <c r="E46" s="4"/>
      <c r="F46" s="4"/>
      <c r="G46" s="4"/>
      <c r="H46" s="34"/>
      <c r="I46" s="36"/>
      <c r="J46" s="34"/>
      <c r="K46" s="36"/>
      <c r="L46" s="35"/>
      <c r="M46" s="35"/>
      <c r="N46" s="35"/>
      <c r="O46" s="35"/>
      <c r="P46" s="36"/>
      <c r="Q46" s="36"/>
      <c r="R46" s="35"/>
      <c r="S46" s="12"/>
      <c r="T46" s="12"/>
      <c r="U46" s="12"/>
      <c r="V46" s="6">
        <f t="shared" si="19"/>
        <v>115.6</v>
      </c>
      <c r="W46" s="6">
        <f t="shared" si="42"/>
        <v>190</v>
      </c>
      <c r="X46" s="7">
        <f t="shared" si="43"/>
        <v>115.6</v>
      </c>
      <c r="Y46" s="6">
        <f t="shared" si="44"/>
        <v>2.017541111111111</v>
      </c>
      <c r="Z46" s="12">
        <f t="shared" si="21"/>
        <v>233</v>
      </c>
      <c r="AA46" s="12">
        <f t="shared" si="45"/>
        <v>-33.55449195202084</v>
      </c>
      <c r="AB46" s="12">
        <f t="shared" si="46"/>
        <v>70.04432297447724</v>
      </c>
      <c r="AC46" s="6">
        <f t="shared" si="22"/>
        <v>45</v>
      </c>
      <c r="AD46" s="6">
        <f t="shared" si="10"/>
        <v>0.78537500000000005</v>
      </c>
      <c r="AE46" s="12">
        <f t="shared" si="47"/>
        <v>-190</v>
      </c>
      <c r="AF46" s="12">
        <f t="shared" si="24"/>
        <v>0</v>
      </c>
      <c r="AG46" s="12">
        <f t="shared" si="11"/>
        <v>45</v>
      </c>
      <c r="AH46" s="12">
        <f t="shared" si="48"/>
        <v>0.78537500000000005</v>
      </c>
      <c r="AI46" s="12">
        <f t="shared" si="41"/>
        <v>65.900825466534343</v>
      </c>
      <c r="AJ46" s="33">
        <f t="shared" si="25"/>
        <v>190</v>
      </c>
      <c r="AK46" s="33">
        <f t="shared" si="13"/>
        <v>3.3160277777777778</v>
      </c>
      <c r="AL46" s="33">
        <f t="shared" si="14"/>
        <v>0</v>
      </c>
      <c r="AM46" s="33">
        <f t="shared" si="15"/>
        <v>3.3160277777777778</v>
      </c>
      <c r="AN46" s="33">
        <f t="shared" si="26"/>
        <v>0.78537500000000005</v>
      </c>
      <c r="AO46" s="33">
        <f t="shared" si="16"/>
        <v>0.78537500000000005</v>
      </c>
      <c r="AP46" s="33">
        <f t="shared" si="17"/>
        <v>65.903878511278677</v>
      </c>
      <c r="AQ46" s="33">
        <f t="shared" si="18"/>
        <v>65.900825466534343</v>
      </c>
      <c r="AR46" s="63"/>
      <c r="AS46" s="63"/>
      <c r="AT46" s="63"/>
    </row>
    <row r="47" spans="1:46" x14ac:dyDescent="0.3">
      <c r="A47" s="2"/>
      <c r="B47" s="4"/>
      <c r="C47" s="4"/>
      <c r="D47" s="4"/>
      <c r="E47" s="4"/>
      <c r="F47" s="4"/>
      <c r="G47" s="4"/>
      <c r="H47" s="34"/>
      <c r="I47" s="36"/>
      <c r="J47" s="34"/>
      <c r="K47" s="36"/>
      <c r="L47" s="35"/>
      <c r="M47" s="35"/>
      <c r="N47" s="35"/>
      <c r="O47" s="35"/>
      <c r="P47" s="36"/>
      <c r="Q47" s="36"/>
      <c r="R47" s="35"/>
      <c r="S47" s="12"/>
      <c r="T47" s="12"/>
      <c r="U47" s="12"/>
      <c r="V47" s="6">
        <f t="shared" si="19"/>
        <v>115.6</v>
      </c>
      <c r="W47" s="6">
        <f t="shared" si="42"/>
        <v>195</v>
      </c>
      <c r="X47" s="7">
        <f t="shared" si="43"/>
        <v>115.6</v>
      </c>
      <c r="Y47" s="6">
        <f t="shared" si="44"/>
        <v>2.017541111111111</v>
      </c>
      <c r="Z47" s="12">
        <f t="shared" si="21"/>
        <v>233</v>
      </c>
      <c r="AA47" s="12">
        <f t="shared" si="45"/>
        <v>-33.55449195202084</v>
      </c>
      <c r="AB47" s="12">
        <f t="shared" si="46"/>
        <v>70.04432297447724</v>
      </c>
      <c r="AC47" s="6">
        <f t="shared" si="22"/>
        <v>45</v>
      </c>
      <c r="AD47" s="6">
        <f t="shared" si="10"/>
        <v>0.78537500000000005</v>
      </c>
      <c r="AE47" s="12">
        <f t="shared" si="47"/>
        <v>-195</v>
      </c>
      <c r="AF47" s="12">
        <f t="shared" si="24"/>
        <v>0</v>
      </c>
      <c r="AG47" s="12">
        <f t="shared" si="11"/>
        <v>45</v>
      </c>
      <c r="AH47" s="12">
        <f t="shared" si="48"/>
        <v>0.78537500000000005</v>
      </c>
      <c r="AI47" s="12">
        <f t="shared" si="41"/>
        <v>65.900825466534343</v>
      </c>
      <c r="AJ47" s="33">
        <f t="shared" si="25"/>
        <v>195</v>
      </c>
      <c r="AK47" s="33">
        <f t="shared" si="13"/>
        <v>3.403291666666667</v>
      </c>
      <c r="AL47" s="33">
        <f t="shared" si="14"/>
        <v>0</v>
      </c>
      <c r="AM47" s="33">
        <f t="shared" si="15"/>
        <v>3.403291666666667</v>
      </c>
      <c r="AN47" s="33">
        <f t="shared" si="26"/>
        <v>0.78537500000000005</v>
      </c>
      <c r="AO47" s="33">
        <f t="shared" si="16"/>
        <v>0.78537500000000005</v>
      </c>
      <c r="AP47" s="33">
        <f t="shared" si="17"/>
        <v>65.903878511278677</v>
      </c>
      <c r="AQ47" s="33">
        <f t="shared" si="18"/>
        <v>65.900825466534343</v>
      </c>
      <c r="AR47" s="63"/>
      <c r="AS47" s="63"/>
      <c r="AT47" s="63"/>
    </row>
    <row r="48" spans="1:46" x14ac:dyDescent="0.3">
      <c r="A48" s="2"/>
      <c r="B48" s="4"/>
      <c r="C48" s="4"/>
      <c r="D48" s="4"/>
      <c r="E48" s="4"/>
      <c r="F48" s="4"/>
      <c r="G48" s="4"/>
      <c r="H48" s="34"/>
      <c r="I48" s="36"/>
      <c r="J48" s="34"/>
      <c r="K48" s="36"/>
      <c r="L48" s="35"/>
      <c r="M48" s="35"/>
      <c r="N48" s="35"/>
      <c r="O48" s="35"/>
      <c r="P48" s="36"/>
      <c r="Q48" s="36"/>
      <c r="R48" s="35"/>
      <c r="S48" s="12"/>
      <c r="T48" s="12"/>
      <c r="U48" s="12"/>
      <c r="V48" s="6">
        <f t="shared" si="19"/>
        <v>115.6</v>
      </c>
      <c r="W48" s="6">
        <f t="shared" si="42"/>
        <v>200</v>
      </c>
      <c r="X48" s="7">
        <f t="shared" si="43"/>
        <v>115.6</v>
      </c>
      <c r="Y48" s="6">
        <f t="shared" si="44"/>
        <v>2.017541111111111</v>
      </c>
      <c r="Z48" s="12">
        <f t="shared" si="21"/>
        <v>233</v>
      </c>
      <c r="AA48" s="12">
        <f t="shared" si="45"/>
        <v>-33.55449195202084</v>
      </c>
      <c r="AB48" s="12">
        <f t="shared" si="46"/>
        <v>70.04432297447724</v>
      </c>
      <c r="AC48" s="6">
        <f t="shared" si="22"/>
        <v>45</v>
      </c>
      <c r="AD48" s="6">
        <f t="shared" si="10"/>
        <v>0.78537500000000005</v>
      </c>
      <c r="AE48" s="12">
        <f t="shared" si="47"/>
        <v>-200</v>
      </c>
      <c r="AF48" s="12">
        <f t="shared" si="24"/>
        <v>0</v>
      </c>
      <c r="AG48" s="12">
        <f t="shared" si="11"/>
        <v>45</v>
      </c>
      <c r="AH48" s="12">
        <f t="shared" si="48"/>
        <v>0.78537500000000005</v>
      </c>
      <c r="AI48" s="12">
        <f t="shared" si="41"/>
        <v>65.900825466534343</v>
      </c>
      <c r="AJ48" s="33">
        <f t="shared" si="25"/>
        <v>200</v>
      </c>
      <c r="AK48" s="33">
        <f t="shared" si="13"/>
        <v>3.4905555555555559</v>
      </c>
      <c r="AL48" s="33">
        <f t="shared" si="14"/>
        <v>0</v>
      </c>
      <c r="AM48" s="33">
        <f t="shared" si="15"/>
        <v>3.4905555555555559</v>
      </c>
      <c r="AN48" s="33">
        <f t="shared" si="26"/>
        <v>0.78537500000000005</v>
      </c>
      <c r="AO48" s="33">
        <f t="shared" si="16"/>
        <v>0.78537500000000005</v>
      </c>
      <c r="AP48" s="33">
        <f t="shared" si="17"/>
        <v>65.903878511278677</v>
      </c>
      <c r="AQ48" s="33">
        <f t="shared" si="18"/>
        <v>65.900825466534343</v>
      </c>
      <c r="AR48" s="63"/>
      <c r="AS48" s="63"/>
      <c r="AT48" s="63"/>
    </row>
    <row r="49" spans="1:46" x14ac:dyDescent="0.3">
      <c r="A49" s="2"/>
      <c r="B49" s="4"/>
      <c r="C49" s="4"/>
      <c r="D49" s="4"/>
      <c r="E49" s="4"/>
      <c r="F49" s="4"/>
      <c r="G49" s="4"/>
      <c r="H49" s="34"/>
      <c r="I49" s="36"/>
      <c r="J49" s="34"/>
      <c r="K49" s="36"/>
      <c r="L49" s="35"/>
      <c r="M49" s="35"/>
      <c r="N49" s="35"/>
      <c r="O49" s="35"/>
      <c r="P49" s="36"/>
      <c r="Q49" s="36"/>
      <c r="R49" s="35"/>
      <c r="S49" s="12"/>
      <c r="T49" s="12"/>
      <c r="U49" s="12"/>
      <c r="V49" s="6">
        <f t="shared" si="19"/>
        <v>115.6</v>
      </c>
      <c r="W49" s="6">
        <f t="shared" si="42"/>
        <v>205</v>
      </c>
      <c r="X49" s="7">
        <f t="shared" si="43"/>
        <v>115.6</v>
      </c>
      <c r="Y49" s="6">
        <f t="shared" si="44"/>
        <v>2.017541111111111</v>
      </c>
      <c r="Z49" s="12">
        <f t="shared" si="21"/>
        <v>233</v>
      </c>
      <c r="AA49" s="12">
        <f t="shared" si="45"/>
        <v>-33.55449195202084</v>
      </c>
      <c r="AB49" s="12">
        <f t="shared" si="46"/>
        <v>70.04432297447724</v>
      </c>
      <c r="AC49" s="6">
        <f t="shared" si="22"/>
        <v>45</v>
      </c>
      <c r="AD49" s="6">
        <f t="shared" si="10"/>
        <v>0.78537500000000005</v>
      </c>
      <c r="AE49" s="12">
        <f t="shared" si="47"/>
        <v>-205</v>
      </c>
      <c r="AF49" s="12">
        <f t="shared" si="24"/>
        <v>0</v>
      </c>
      <c r="AG49" s="12">
        <f t="shared" si="11"/>
        <v>45</v>
      </c>
      <c r="AH49" s="12">
        <f t="shared" si="48"/>
        <v>0.78537500000000005</v>
      </c>
      <c r="AI49" s="12">
        <f t="shared" si="41"/>
        <v>65.900825466534343</v>
      </c>
      <c r="AJ49" s="33">
        <f t="shared" si="25"/>
        <v>205</v>
      </c>
      <c r="AK49" s="33">
        <f t="shared" si="13"/>
        <v>3.5778194444444447</v>
      </c>
      <c r="AL49" s="33">
        <f t="shared" si="14"/>
        <v>0</v>
      </c>
      <c r="AM49" s="33">
        <f t="shared" si="15"/>
        <v>3.5778194444444447</v>
      </c>
      <c r="AN49" s="33">
        <f t="shared" si="26"/>
        <v>0.78537500000000005</v>
      </c>
      <c r="AO49" s="33">
        <f t="shared" si="16"/>
        <v>0.78537500000000005</v>
      </c>
      <c r="AP49" s="33">
        <f t="shared" si="17"/>
        <v>65.903878511278677</v>
      </c>
      <c r="AQ49" s="33">
        <f t="shared" si="18"/>
        <v>65.900825466534343</v>
      </c>
      <c r="AR49" s="63"/>
      <c r="AS49" s="63"/>
      <c r="AT49" s="63"/>
    </row>
    <row r="50" spans="1:46" x14ac:dyDescent="0.3">
      <c r="A50" s="2"/>
      <c r="B50" s="4"/>
      <c r="C50" s="4"/>
      <c r="D50" s="4"/>
      <c r="E50" s="4"/>
      <c r="F50" s="4"/>
      <c r="G50" s="4"/>
      <c r="H50" s="34"/>
      <c r="I50" s="36"/>
      <c r="J50" s="34"/>
      <c r="K50" s="36"/>
      <c r="L50" s="36"/>
      <c r="M50" s="36"/>
      <c r="N50" s="36"/>
      <c r="O50" s="36"/>
      <c r="P50" s="36"/>
      <c r="Q50" s="36"/>
      <c r="R50" s="35"/>
      <c r="S50" s="12"/>
      <c r="T50" s="12"/>
      <c r="U50" s="12"/>
      <c r="V50" s="6">
        <f t="shared" si="19"/>
        <v>115.6</v>
      </c>
      <c r="W50" s="6">
        <f t="shared" si="42"/>
        <v>210</v>
      </c>
      <c r="X50" s="7">
        <f t="shared" si="43"/>
        <v>115.6</v>
      </c>
      <c r="Y50" s="6">
        <f t="shared" si="44"/>
        <v>2.017541111111111</v>
      </c>
      <c r="Z50" s="12">
        <f t="shared" si="21"/>
        <v>233</v>
      </c>
      <c r="AA50" s="12">
        <f t="shared" si="45"/>
        <v>-33.55449195202084</v>
      </c>
      <c r="AB50" s="12">
        <f t="shared" si="46"/>
        <v>70.04432297447724</v>
      </c>
      <c r="AC50" s="6">
        <f t="shared" si="22"/>
        <v>45</v>
      </c>
      <c r="AD50" s="6">
        <f t="shared" si="10"/>
        <v>0.78537500000000005</v>
      </c>
      <c r="AE50" s="12">
        <f t="shared" si="47"/>
        <v>-210</v>
      </c>
      <c r="AF50" s="12">
        <f t="shared" si="24"/>
        <v>0</v>
      </c>
      <c r="AG50" s="12">
        <f t="shared" si="11"/>
        <v>45</v>
      </c>
      <c r="AH50" s="12">
        <f t="shared" si="48"/>
        <v>0.78537500000000005</v>
      </c>
      <c r="AI50" s="12">
        <f t="shared" si="41"/>
        <v>65.900825466534343</v>
      </c>
      <c r="AJ50" s="33">
        <f t="shared" si="25"/>
        <v>210</v>
      </c>
      <c r="AK50" s="33">
        <f t="shared" si="13"/>
        <v>3.6650833333333335</v>
      </c>
      <c r="AL50" s="33">
        <f t="shared" si="14"/>
        <v>0</v>
      </c>
      <c r="AM50" s="33">
        <f t="shared" si="15"/>
        <v>3.6650833333333335</v>
      </c>
      <c r="AN50" s="33">
        <f t="shared" si="26"/>
        <v>0.78537500000000005</v>
      </c>
      <c r="AO50" s="33">
        <f t="shared" si="16"/>
        <v>0.78537500000000005</v>
      </c>
      <c r="AP50" s="33">
        <f t="shared" si="17"/>
        <v>65.903878511278677</v>
      </c>
      <c r="AQ50" s="33">
        <f t="shared" si="18"/>
        <v>65.900825466534343</v>
      </c>
      <c r="AR50" s="63"/>
      <c r="AS50" s="63"/>
      <c r="AT50" s="63"/>
    </row>
    <row r="51" spans="1:46" x14ac:dyDescent="0.3">
      <c r="A51" s="2"/>
      <c r="B51" s="4"/>
      <c r="C51" s="4"/>
      <c r="D51" s="4"/>
      <c r="E51" s="4"/>
      <c r="F51" s="4"/>
      <c r="G51" s="4"/>
      <c r="H51" s="34"/>
      <c r="I51" s="36"/>
      <c r="J51" s="34"/>
      <c r="K51" s="36"/>
      <c r="L51" s="36"/>
      <c r="M51" s="36"/>
      <c r="N51" s="36"/>
      <c r="O51" s="36"/>
      <c r="P51" s="36"/>
      <c r="Q51" s="36"/>
      <c r="R51" s="35"/>
      <c r="S51" s="12"/>
      <c r="T51" s="12"/>
      <c r="U51" s="12"/>
      <c r="V51" s="6">
        <f t="shared" si="19"/>
        <v>115.6</v>
      </c>
      <c r="W51" s="6">
        <f t="shared" si="42"/>
        <v>215</v>
      </c>
      <c r="X51" s="7">
        <f t="shared" si="43"/>
        <v>115.6</v>
      </c>
      <c r="Y51" s="6">
        <f t="shared" si="44"/>
        <v>2.017541111111111</v>
      </c>
      <c r="Z51" s="12">
        <f t="shared" si="21"/>
        <v>233</v>
      </c>
      <c r="AA51" s="12">
        <f t="shared" si="45"/>
        <v>-33.55449195202084</v>
      </c>
      <c r="AB51" s="12">
        <f t="shared" si="46"/>
        <v>70.04432297447724</v>
      </c>
      <c r="AC51" s="6">
        <f t="shared" si="22"/>
        <v>45</v>
      </c>
      <c r="AD51" s="6">
        <f t="shared" si="10"/>
        <v>0.78537500000000005</v>
      </c>
      <c r="AE51" s="12">
        <f t="shared" si="47"/>
        <v>-215</v>
      </c>
      <c r="AF51" s="12">
        <f t="shared" si="24"/>
        <v>0</v>
      </c>
      <c r="AG51" s="12">
        <f t="shared" si="11"/>
        <v>45</v>
      </c>
      <c r="AH51" s="12">
        <f t="shared" si="48"/>
        <v>0.78537500000000005</v>
      </c>
      <c r="AI51" s="12">
        <f t="shared" si="41"/>
        <v>65.900825466534343</v>
      </c>
      <c r="AJ51" s="33">
        <f t="shared" si="25"/>
        <v>215</v>
      </c>
      <c r="AK51" s="33">
        <f t="shared" si="13"/>
        <v>3.7523472222222223</v>
      </c>
      <c r="AL51" s="33">
        <f t="shared" si="14"/>
        <v>0</v>
      </c>
      <c r="AM51" s="33">
        <f t="shared" si="15"/>
        <v>3.7523472222222223</v>
      </c>
      <c r="AN51" s="33">
        <f t="shared" si="26"/>
        <v>0.78537500000000005</v>
      </c>
      <c r="AO51" s="33">
        <f t="shared" si="16"/>
        <v>0.78537500000000005</v>
      </c>
      <c r="AP51" s="33">
        <f t="shared" si="17"/>
        <v>65.903878511278677</v>
      </c>
      <c r="AQ51" s="33">
        <f t="shared" si="18"/>
        <v>65.900825466534343</v>
      </c>
      <c r="AR51" s="63"/>
      <c r="AS51" s="63"/>
      <c r="AT51" s="63"/>
    </row>
    <row r="52" spans="1:46" x14ac:dyDescent="0.3">
      <c r="A52" s="2"/>
      <c r="B52" s="4"/>
      <c r="C52" s="4"/>
      <c r="D52" s="4"/>
      <c r="E52" s="4"/>
      <c r="F52" s="4"/>
      <c r="G52" s="4"/>
      <c r="H52" s="34"/>
      <c r="I52" s="36"/>
      <c r="J52" s="34"/>
      <c r="K52" s="36"/>
      <c r="L52" s="36"/>
      <c r="M52" s="36"/>
      <c r="N52" s="36"/>
      <c r="O52" s="36"/>
      <c r="P52" s="36"/>
      <c r="Q52" s="36"/>
      <c r="R52" s="35"/>
      <c r="S52" s="12"/>
      <c r="T52" s="12"/>
      <c r="U52" s="12"/>
      <c r="V52" s="6">
        <f t="shared" si="19"/>
        <v>115.6</v>
      </c>
      <c r="W52" s="6">
        <f t="shared" si="42"/>
        <v>220</v>
      </c>
      <c r="X52" s="7">
        <f t="shared" si="43"/>
        <v>115.6</v>
      </c>
      <c r="Y52" s="6">
        <f t="shared" si="44"/>
        <v>2.017541111111111</v>
      </c>
      <c r="Z52" s="12">
        <f t="shared" si="21"/>
        <v>233</v>
      </c>
      <c r="AA52" s="12">
        <f t="shared" si="45"/>
        <v>-33.55449195202084</v>
      </c>
      <c r="AB52" s="12">
        <f t="shared" si="46"/>
        <v>70.04432297447724</v>
      </c>
      <c r="AC52" s="6">
        <f t="shared" si="22"/>
        <v>45</v>
      </c>
      <c r="AD52" s="6">
        <f t="shared" si="10"/>
        <v>0.78537500000000005</v>
      </c>
      <c r="AE52" s="12">
        <f t="shared" si="47"/>
        <v>-220</v>
      </c>
      <c r="AF52" s="12">
        <f t="shared" si="24"/>
        <v>0</v>
      </c>
      <c r="AG52" s="12">
        <f t="shared" si="11"/>
        <v>45</v>
      </c>
      <c r="AH52" s="12">
        <f t="shared" si="48"/>
        <v>0.78537500000000005</v>
      </c>
      <c r="AI52" s="12">
        <f t="shared" si="41"/>
        <v>65.900825466534343</v>
      </c>
      <c r="AJ52" s="33">
        <f t="shared" si="25"/>
        <v>220</v>
      </c>
      <c r="AK52" s="33">
        <f t="shared" si="13"/>
        <v>3.8396111111111111</v>
      </c>
      <c r="AL52" s="33">
        <f t="shared" si="14"/>
        <v>0</v>
      </c>
      <c r="AM52" s="33">
        <f t="shared" si="15"/>
        <v>3.8396111111111111</v>
      </c>
      <c r="AN52" s="33">
        <f t="shared" si="26"/>
        <v>0.78537500000000005</v>
      </c>
      <c r="AO52" s="33">
        <f t="shared" si="16"/>
        <v>0.78537500000000005</v>
      </c>
      <c r="AP52" s="33">
        <f t="shared" si="17"/>
        <v>65.903878511278677</v>
      </c>
      <c r="AQ52" s="33">
        <f t="shared" si="18"/>
        <v>65.900825466534343</v>
      </c>
      <c r="AR52" s="63"/>
      <c r="AS52" s="63"/>
      <c r="AT52" s="63"/>
    </row>
    <row r="53" spans="1:46" x14ac:dyDescent="0.3">
      <c r="A53" s="2"/>
      <c r="B53" s="4"/>
      <c r="C53" s="4"/>
      <c r="D53" s="4"/>
      <c r="E53" s="4"/>
      <c r="F53" s="4"/>
      <c r="G53" s="4"/>
      <c r="H53" s="34"/>
      <c r="I53" s="36"/>
      <c r="J53" s="34"/>
      <c r="K53" s="36"/>
      <c r="L53" s="36"/>
      <c r="M53" s="36"/>
      <c r="N53" s="36"/>
      <c r="O53" s="36"/>
      <c r="P53" s="36"/>
      <c r="Q53" s="36"/>
      <c r="R53" s="35"/>
      <c r="S53" s="12"/>
      <c r="T53" s="12"/>
      <c r="U53" s="12"/>
      <c r="V53" s="6">
        <f t="shared" si="19"/>
        <v>115.6</v>
      </c>
      <c r="W53" s="6">
        <f t="shared" si="42"/>
        <v>225</v>
      </c>
      <c r="X53" s="7">
        <f t="shared" si="43"/>
        <v>115.6</v>
      </c>
      <c r="Y53" s="6">
        <f t="shared" si="44"/>
        <v>2.017541111111111</v>
      </c>
      <c r="Z53" s="12">
        <f t="shared" si="21"/>
        <v>233</v>
      </c>
      <c r="AA53" s="12">
        <f t="shared" si="45"/>
        <v>-33.55449195202084</v>
      </c>
      <c r="AB53" s="12">
        <f t="shared" si="46"/>
        <v>70.04432297447724</v>
      </c>
      <c r="AC53" s="6">
        <f t="shared" si="22"/>
        <v>45</v>
      </c>
      <c r="AD53" s="6">
        <f t="shared" si="10"/>
        <v>0.78537500000000005</v>
      </c>
      <c r="AE53" s="12">
        <f t="shared" si="47"/>
        <v>-225</v>
      </c>
      <c r="AF53" s="12">
        <f t="shared" si="24"/>
        <v>0</v>
      </c>
      <c r="AG53" s="12">
        <f t="shared" si="11"/>
        <v>45</v>
      </c>
      <c r="AH53" s="12">
        <f t="shared" si="48"/>
        <v>0.78537500000000005</v>
      </c>
      <c r="AI53" s="12">
        <f t="shared" si="41"/>
        <v>65.900825466534343</v>
      </c>
      <c r="AJ53" s="33">
        <f t="shared" si="25"/>
        <v>225</v>
      </c>
      <c r="AK53" s="33">
        <f t="shared" si="13"/>
        <v>3.9268750000000003</v>
      </c>
      <c r="AL53" s="33">
        <f t="shared" si="14"/>
        <v>0</v>
      </c>
      <c r="AM53" s="33">
        <f t="shared" si="15"/>
        <v>3.9268750000000003</v>
      </c>
      <c r="AN53" s="33">
        <f t="shared" si="26"/>
        <v>0.78537500000000005</v>
      </c>
      <c r="AO53" s="33">
        <f t="shared" si="16"/>
        <v>0.78537500000000005</v>
      </c>
      <c r="AP53" s="33">
        <f t="shared" si="17"/>
        <v>65.903878511278677</v>
      </c>
      <c r="AQ53" s="33">
        <f t="shared" si="18"/>
        <v>65.900825466534343</v>
      </c>
      <c r="AR53" s="63"/>
      <c r="AS53" s="63"/>
      <c r="AT53" s="63"/>
    </row>
    <row r="54" spans="1:46" x14ac:dyDescent="0.3">
      <c r="A54" s="2"/>
      <c r="B54" s="4" t="s">
        <v>48</v>
      </c>
      <c r="C54" s="4"/>
      <c r="D54" s="4"/>
      <c r="E54" s="4"/>
      <c r="F54" s="4"/>
      <c r="G54" s="4"/>
      <c r="H54" s="34"/>
      <c r="I54" s="36"/>
      <c r="J54" s="34"/>
      <c r="K54" s="36"/>
      <c r="L54" s="36"/>
      <c r="M54" s="36"/>
      <c r="N54" s="36"/>
      <c r="O54" s="36"/>
      <c r="P54" s="36"/>
      <c r="Q54" s="36"/>
      <c r="R54" s="35"/>
      <c r="S54" s="12"/>
      <c r="T54" s="12"/>
      <c r="U54" s="12"/>
      <c r="V54" s="6">
        <f t="shared" si="19"/>
        <v>115.6</v>
      </c>
      <c r="W54" s="6">
        <f t="shared" si="42"/>
        <v>230</v>
      </c>
      <c r="X54" s="7">
        <f t="shared" si="43"/>
        <v>115.6</v>
      </c>
      <c r="Y54" s="6">
        <f t="shared" si="44"/>
        <v>2.017541111111111</v>
      </c>
      <c r="Z54" s="12">
        <f t="shared" si="21"/>
        <v>233</v>
      </c>
      <c r="AA54" s="12">
        <f t="shared" si="45"/>
        <v>-33.55449195202084</v>
      </c>
      <c r="AB54" s="12">
        <f t="shared" si="46"/>
        <v>70.04432297447724</v>
      </c>
      <c r="AC54" s="6">
        <f t="shared" si="22"/>
        <v>45</v>
      </c>
      <c r="AD54" s="6">
        <f t="shared" si="10"/>
        <v>0.78537500000000005</v>
      </c>
      <c r="AE54" s="12">
        <f t="shared" si="47"/>
        <v>-230</v>
      </c>
      <c r="AF54" s="12">
        <f t="shared" si="24"/>
        <v>0</v>
      </c>
      <c r="AG54" s="12">
        <f t="shared" si="11"/>
        <v>45</v>
      </c>
      <c r="AH54" s="12">
        <f t="shared" si="48"/>
        <v>0.78537500000000005</v>
      </c>
      <c r="AI54" s="12">
        <f t="shared" si="41"/>
        <v>65.900825466534343</v>
      </c>
      <c r="AJ54" s="33">
        <f t="shared" si="25"/>
        <v>230</v>
      </c>
      <c r="AK54" s="33">
        <f t="shared" si="13"/>
        <v>4.0141388888888896</v>
      </c>
      <c r="AL54" s="33">
        <f t="shared" si="14"/>
        <v>0</v>
      </c>
      <c r="AM54" s="33">
        <f t="shared" si="15"/>
        <v>4.0141388888888896</v>
      </c>
      <c r="AN54" s="33">
        <f t="shared" si="26"/>
        <v>0.78537500000000005</v>
      </c>
      <c r="AO54" s="33">
        <f t="shared" si="16"/>
        <v>0.78537500000000005</v>
      </c>
      <c r="AP54" s="33">
        <f t="shared" si="17"/>
        <v>65.903878511278677</v>
      </c>
      <c r="AQ54" s="33">
        <f t="shared" si="18"/>
        <v>65.900825466534343</v>
      </c>
      <c r="AR54" s="63"/>
      <c r="AS54" s="63"/>
      <c r="AT54" s="63"/>
    </row>
    <row r="55" spans="1:46" x14ac:dyDescent="0.3">
      <c r="A55" s="2"/>
      <c r="B55" s="4" t="s">
        <v>30</v>
      </c>
      <c r="C55" s="4"/>
      <c r="D55" s="4"/>
      <c r="E55" s="4"/>
      <c r="F55" s="4"/>
      <c r="G55" s="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6"/>
      <c r="T55" s="6"/>
      <c r="U55" s="6"/>
      <c r="V55" s="6">
        <f t="shared" si="19"/>
        <v>115.6</v>
      </c>
      <c r="W55" s="6">
        <f t="shared" si="42"/>
        <v>235</v>
      </c>
      <c r="X55" s="7">
        <f t="shared" si="43"/>
        <v>115.6</v>
      </c>
      <c r="Y55" s="6">
        <f t="shared" si="44"/>
        <v>2.017541111111111</v>
      </c>
      <c r="Z55" s="12">
        <f t="shared" si="21"/>
        <v>233</v>
      </c>
      <c r="AA55" s="12">
        <f t="shared" si="45"/>
        <v>-33.55449195202084</v>
      </c>
      <c r="AB55" s="12">
        <f t="shared" si="46"/>
        <v>70.04432297447724</v>
      </c>
      <c r="AC55" s="6">
        <f t="shared" si="22"/>
        <v>45</v>
      </c>
      <c r="AD55" s="6">
        <f t="shared" si="10"/>
        <v>0.78537500000000005</v>
      </c>
      <c r="AE55" s="12">
        <f t="shared" si="47"/>
        <v>-235</v>
      </c>
      <c r="AF55" s="12">
        <f t="shared" si="24"/>
        <v>0</v>
      </c>
      <c r="AG55" s="12">
        <f t="shared" si="11"/>
        <v>45</v>
      </c>
      <c r="AH55" s="12">
        <f t="shared" si="48"/>
        <v>0.78537500000000005</v>
      </c>
      <c r="AI55" s="12">
        <f t="shared" si="41"/>
        <v>65.900825466534343</v>
      </c>
      <c r="AJ55" s="33">
        <f t="shared" si="25"/>
        <v>235</v>
      </c>
      <c r="AK55" s="33">
        <f t="shared" si="13"/>
        <v>4.1014027777777784</v>
      </c>
      <c r="AL55" s="33">
        <f t="shared" si="14"/>
        <v>0</v>
      </c>
      <c r="AM55" s="33">
        <f t="shared" si="15"/>
        <v>4.1014027777777784</v>
      </c>
      <c r="AN55" s="33">
        <f t="shared" si="26"/>
        <v>0.78537500000000005</v>
      </c>
      <c r="AO55" s="33">
        <f t="shared" si="16"/>
        <v>0.78537500000000005</v>
      </c>
      <c r="AP55" s="33">
        <f t="shared" si="17"/>
        <v>65.903878511278677</v>
      </c>
      <c r="AQ55" s="33">
        <f t="shared" si="18"/>
        <v>65.900825466534343</v>
      </c>
      <c r="AR55" s="63"/>
      <c r="AS55" s="63"/>
      <c r="AT55" s="63"/>
    </row>
    <row r="56" spans="1:46" x14ac:dyDescent="0.3">
      <c r="A56" s="2"/>
      <c r="B56" s="5" t="s">
        <v>31</v>
      </c>
      <c r="C56" s="4"/>
      <c r="D56" s="4"/>
      <c r="E56" s="4"/>
      <c r="F56" s="4"/>
      <c r="G56" s="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6"/>
      <c r="T56" s="6"/>
      <c r="U56" s="6"/>
      <c r="V56" s="6">
        <f t="shared" si="19"/>
        <v>115.6</v>
      </c>
      <c r="W56" s="6">
        <f t="shared" si="42"/>
        <v>240</v>
      </c>
      <c r="X56" s="7">
        <f t="shared" si="43"/>
        <v>115.6</v>
      </c>
      <c r="Y56" s="6">
        <f t="shared" si="44"/>
        <v>2.017541111111111</v>
      </c>
      <c r="Z56" s="12">
        <f t="shared" si="21"/>
        <v>233</v>
      </c>
      <c r="AA56" s="12">
        <f t="shared" si="45"/>
        <v>-33.55449195202084</v>
      </c>
      <c r="AB56" s="12">
        <f t="shared" si="46"/>
        <v>70.04432297447724</v>
      </c>
      <c r="AC56" s="6">
        <f t="shared" si="22"/>
        <v>45</v>
      </c>
      <c r="AD56" s="6">
        <f t="shared" si="10"/>
        <v>0.78537500000000005</v>
      </c>
      <c r="AE56" s="12">
        <f t="shared" si="47"/>
        <v>-240</v>
      </c>
      <c r="AF56" s="12">
        <f t="shared" si="24"/>
        <v>0</v>
      </c>
      <c r="AG56" s="12">
        <f t="shared" si="11"/>
        <v>45</v>
      </c>
      <c r="AH56" s="12">
        <f t="shared" si="48"/>
        <v>0.78537500000000005</v>
      </c>
      <c r="AI56" s="12">
        <f t="shared" si="41"/>
        <v>65.900825466534343</v>
      </c>
      <c r="AJ56" s="33">
        <f t="shared" si="25"/>
        <v>240</v>
      </c>
      <c r="AK56" s="33">
        <f t="shared" si="13"/>
        <v>4.1886666666666672</v>
      </c>
      <c r="AL56" s="33">
        <f t="shared" si="14"/>
        <v>0</v>
      </c>
      <c r="AM56" s="33">
        <f t="shared" si="15"/>
        <v>4.1886666666666672</v>
      </c>
      <c r="AN56" s="33">
        <f t="shared" si="26"/>
        <v>0.78537500000000005</v>
      </c>
      <c r="AO56" s="33">
        <f t="shared" si="16"/>
        <v>0.78537500000000005</v>
      </c>
      <c r="AP56" s="33">
        <f t="shared" si="17"/>
        <v>65.903878511278677</v>
      </c>
      <c r="AQ56" s="33">
        <f t="shared" si="18"/>
        <v>65.900825466534343</v>
      </c>
      <c r="AR56" s="63"/>
      <c r="AS56" s="63"/>
      <c r="AT56" s="63"/>
    </row>
    <row r="57" spans="1:46" x14ac:dyDescent="0.3">
      <c r="A57" s="2"/>
      <c r="B57" s="5" t="s">
        <v>32</v>
      </c>
      <c r="C57" s="4"/>
      <c r="D57" s="4"/>
      <c r="E57" s="4"/>
      <c r="F57" s="4"/>
      <c r="G57" s="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6"/>
      <c r="T57" s="6"/>
      <c r="U57" s="6"/>
      <c r="V57" s="6">
        <f t="shared" si="19"/>
        <v>115.6</v>
      </c>
      <c r="W57" s="6">
        <f t="shared" si="42"/>
        <v>245</v>
      </c>
      <c r="X57" s="7">
        <f t="shared" si="43"/>
        <v>115.6</v>
      </c>
      <c r="Y57" s="6">
        <f t="shared" si="44"/>
        <v>2.017541111111111</v>
      </c>
      <c r="Z57" s="12">
        <f t="shared" si="21"/>
        <v>233</v>
      </c>
      <c r="AA57" s="12">
        <f t="shared" si="45"/>
        <v>-33.55449195202084</v>
      </c>
      <c r="AB57" s="12">
        <f t="shared" si="46"/>
        <v>70.04432297447724</v>
      </c>
      <c r="AC57" s="6">
        <f t="shared" si="22"/>
        <v>45</v>
      </c>
      <c r="AD57" s="6">
        <f t="shared" si="10"/>
        <v>0.78537500000000005</v>
      </c>
      <c r="AE57" s="12">
        <f t="shared" si="47"/>
        <v>-245</v>
      </c>
      <c r="AF57" s="12">
        <f t="shared" si="24"/>
        <v>0</v>
      </c>
      <c r="AG57" s="12">
        <f t="shared" si="11"/>
        <v>45</v>
      </c>
      <c r="AH57" s="12">
        <f t="shared" si="48"/>
        <v>0.78537500000000005</v>
      </c>
      <c r="AI57" s="12">
        <f t="shared" si="41"/>
        <v>65.900825466534343</v>
      </c>
      <c r="AJ57" s="33">
        <f t="shared" si="25"/>
        <v>245</v>
      </c>
      <c r="AK57" s="33">
        <f t="shared" si="13"/>
        <v>4.275930555555556</v>
      </c>
      <c r="AL57" s="33">
        <f t="shared" si="14"/>
        <v>0</v>
      </c>
      <c r="AM57" s="33">
        <f t="shared" si="15"/>
        <v>4.275930555555556</v>
      </c>
      <c r="AN57" s="33">
        <f t="shared" si="26"/>
        <v>0.78537500000000005</v>
      </c>
      <c r="AO57" s="33">
        <f t="shared" si="16"/>
        <v>0.78537500000000005</v>
      </c>
      <c r="AP57" s="33">
        <f t="shared" si="17"/>
        <v>65.903878511278677</v>
      </c>
      <c r="AQ57" s="33">
        <f t="shared" si="18"/>
        <v>65.900825466534343</v>
      </c>
      <c r="AR57" s="63"/>
      <c r="AS57" s="63"/>
      <c r="AT57" s="63"/>
    </row>
    <row r="58" spans="1:46" x14ac:dyDescent="0.3">
      <c r="A58" s="2"/>
      <c r="B58" s="4"/>
      <c r="C58" s="4"/>
      <c r="D58" s="4"/>
      <c r="E58" s="4"/>
      <c r="F58" s="4"/>
      <c r="G58" s="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6"/>
      <c r="T58" s="6"/>
      <c r="U58" s="6"/>
      <c r="V58" s="6">
        <f t="shared" si="19"/>
        <v>115.6</v>
      </c>
      <c r="W58" s="6">
        <f t="shared" si="42"/>
        <v>250</v>
      </c>
      <c r="X58" s="7">
        <f t="shared" si="43"/>
        <v>115.6</v>
      </c>
      <c r="Y58" s="6">
        <f t="shared" si="44"/>
        <v>2.017541111111111</v>
      </c>
      <c r="Z58" s="12">
        <f t="shared" si="21"/>
        <v>233</v>
      </c>
      <c r="AA58" s="12">
        <f t="shared" si="45"/>
        <v>-33.55449195202084</v>
      </c>
      <c r="AB58" s="12">
        <f t="shared" si="46"/>
        <v>70.04432297447724</v>
      </c>
      <c r="AC58" s="6">
        <f t="shared" si="22"/>
        <v>45</v>
      </c>
      <c r="AD58" s="6">
        <f t="shared" si="10"/>
        <v>0.78537500000000005</v>
      </c>
      <c r="AE58" s="12">
        <f t="shared" si="47"/>
        <v>-250</v>
      </c>
      <c r="AF58" s="12">
        <f t="shared" si="24"/>
        <v>0</v>
      </c>
      <c r="AG58" s="12">
        <f t="shared" si="11"/>
        <v>45</v>
      </c>
      <c r="AH58" s="12">
        <f t="shared" si="48"/>
        <v>0.78537500000000005</v>
      </c>
      <c r="AI58" s="12">
        <f t="shared" si="41"/>
        <v>65.900825466534343</v>
      </c>
      <c r="AJ58" s="33">
        <f t="shared" si="25"/>
        <v>250</v>
      </c>
      <c r="AK58" s="33">
        <f t="shared" si="13"/>
        <v>4.3631944444444448</v>
      </c>
      <c r="AL58" s="33">
        <f t="shared" si="14"/>
        <v>0</v>
      </c>
      <c r="AM58" s="33">
        <f t="shared" si="15"/>
        <v>4.3631944444444448</v>
      </c>
      <c r="AN58" s="33">
        <f t="shared" si="26"/>
        <v>0.78537500000000005</v>
      </c>
      <c r="AO58" s="33">
        <f t="shared" si="16"/>
        <v>0.78537500000000005</v>
      </c>
      <c r="AP58" s="33">
        <f t="shared" si="17"/>
        <v>65.903878511278677</v>
      </c>
      <c r="AQ58" s="33">
        <f t="shared" si="18"/>
        <v>65.900825466534343</v>
      </c>
      <c r="AR58" s="63"/>
      <c r="AS58" s="63"/>
      <c r="AT58" s="63"/>
    </row>
    <row r="59" spans="1:46" hidden="1" x14ac:dyDescent="0.3">
      <c r="A59" s="2"/>
      <c r="B59" s="21" t="s">
        <v>15</v>
      </c>
      <c r="C59" s="4"/>
      <c r="D59" s="4"/>
      <c r="E59" s="4"/>
      <c r="F59" s="4"/>
      <c r="G59" s="4"/>
      <c r="H59" s="34"/>
      <c r="I59" s="34"/>
      <c r="J59" s="34"/>
      <c r="K59" s="34"/>
      <c r="L59" s="38"/>
      <c r="M59" s="38"/>
      <c r="N59" s="38"/>
      <c r="O59" s="38"/>
      <c r="P59" s="38"/>
      <c r="Q59" s="38"/>
      <c r="R59" s="38"/>
      <c r="S59" s="54"/>
      <c r="T59" s="54"/>
      <c r="U59" s="54"/>
      <c r="V59" s="54"/>
      <c r="W59" s="60"/>
      <c r="X59" s="60"/>
      <c r="Y59" s="60"/>
      <c r="Z59" s="60"/>
      <c r="AA59" s="62"/>
      <c r="AB59" s="62"/>
      <c r="AC59" s="62"/>
      <c r="AD59" s="62"/>
      <c r="AE59" s="62"/>
      <c r="AF59" s="62"/>
      <c r="AG59" s="62"/>
      <c r="AH59" s="62"/>
      <c r="AI59" s="62"/>
      <c r="AJ59" s="63"/>
      <c r="AK59" s="63"/>
      <c r="AL59" s="63"/>
      <c r="AM59" s="63">
        <f t="shared" si="15"/>
        <v>0</v>
      </c>
      <c r="AN59" s="63"/>
      <c r="AO59" s="63"/>
      <c r="AP59" s="63"/>
      <c r="AQ59" s="63"/>
      <c r="AR59" s="63"/>
      <c r="AS59" s="63"/>
      <c r="AT59" s="63"/>
    </row>
    <row r="60" spans="1:46" x14ac:dyDescent="0.3">
      <c r="A60" s="2"/>
      <c r="B60" s="4"/>
      <c r="C60" s="22"/>
      <c r="D60" s="22"/>
      <c r="E60" s="23"/>
      <c r="F60" s="2"/>
      <c r="G60" s="2"/>
      <c r="H60" s="34"/>
      <c r="I60" s="34"/>
      <c r="J60" s="34"/>
      <c r="K60" s="34"/>
      <c r="L60" s="38"/>
      <c r="M60" s="38"/>
      <c r="N60" s="38"/>
      <c r="O60" s="38"/>
      <c r="P60" s="38"/>
      <c r="Q60" s="38"/>
      <c r="R60" s="38"/>
      <c r="S60" s="54"/>
      <c r="T60" s="54"/>
      <c r="U60" s="54"/>
      <c r="V60" s="60"/>
      <c r="W60" s="60"/>
      <c r="X60" s="59"/>
      <c r="Y60" s="60"/>
      <c r="Z60" s="62"/>
      <c r="AA60" s="62"/>
      <c r="AB60" s="62"/>
      <c r="AC60" s="60"/>
      <c r="AD60" s="60"/>
      <c r="AE60" s="62"/>
      <c r="AF60" s="62"/>
      <c r="AG60" s="62"/>
      <c r="AH60" s="62"/>
      <c r="AI60" s="62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</row>
    <row r="61" spans="1:46" x14ac:dyDescent="0.3">
      <c r="A61" s="2"/>
      <c r="B61" s="24"/>
      <c r="C61" s="25"/>
      <c r="D61" s="25"/>
      <c r="E61" s="24"/>
      <c r="F61" s="2"/>
      <c r="G61" s="2"/>
      <c r="H61" s="35"/>
      <c r="I61" s="34"/>
      <c r="J61" s="34"/>
      <c r="K61" s="34"/>
      <c r="L61" s="35"/>
      <c r="M61" s="38"/>
      <c r="N61" s="38"/>
      <c r="O61" s="38"/>
      <c r="P61" s="38"/>
      <c r="Q61" s="38"/>
      <c r="R61" s="38"/>
      <c r="S61" s="54"/>
      <c r="T61" s="54"/>
      <c r="U61" s="54"/>
      <c r="V61" s="54"/>
      <c r="W61" s="60"/>
      <c r="X61" s="60"/>
      <c r="Y61" s="60"/>
      <c r="Z61" s="60"/>
      <c r="AA61" s="62"/>
      <c r="AB61" s="62"/>
      <c r="AC61" s="62"/>
      <c r="AD61" s="62"/>
      <c r="AE61" s="62"/>
      <c r="AF61" s="62"/>
      <c r="AG61" s="62"/>
      <c r="AH61" s="62"/>
      <c r="AI61" s="62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</row>
    <row r="62" spans="1:46" x14ac:dyDescent="0.3">
      <c r="A62" s="2"/>
      <c r="B62" s="24"/>
      <c r="C62" s="26"/>
      <c r="D62" s="26"/>
      <c r="E62" s="25"/>
      <c r="F62" s="2"/>
      <c r="G62" s="2"/>
      <c r="H62" s="39"/>
      <c r="I62" s="40"/>
      <c r="J62" s="41"/>
      <c r="K62" s="42"/>
      <c r="L62" s="43"/>
      <c r="M62" s="43"/>
      <c r="N62" s="43"/>
      <c r="O62" s="43"/>
      <c r="P62" s="35"/>
      <c r="Q62" s="43"/>
      <c r="R62" s="35"/>
      <c r="S62" s="52"/>
      <c r="T62" s="52"/>
      <c r="U62" s="52"/>
      <c r="V62" s="52"/>
      <c r="W62" s="60"/>
      <c r="X62" s="60"/>
      <c r="Y62" s="60"/>
      <c r="Z62" s="60"/>
      <c r="AA62" s="62"/>
      <c r="AB62" s="62"/>
      <c r="AC62" s="62"/>
      <c r="AD62" s="62"/>
      <c r="AE62" s="62"/>
      <c r="AF62" s="62"/>
      <c r="AG62" s="62"/>
      <c r="AH62" s="62"/>
      <c r="AI62" s="62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</row>
    <row r="63" spans="1:46" x14ac:dyDescent="0.3">
      <c r="A63" s="2"/>
      <c r="B63" s="24"/>
      <c r="C63" s="26"/>
      <c r="D63" s="26"/>
      <c r="E63" s="25"/>
      <c r="F63" s="2"/>
      <c r="G63" s="2"/>
      <c r="H63" s="39"/>
      <c r="I63" s="40"/>
      <c r="J63" s="41"/>
      <c r="K63" s="43"/>
      <c r="L63" s="44"/>
      <c r="M63" s="44"/>
      <c r="N63" s="44"/>
      <c r="O63" s="44"/>
      <c r="P63" s="44"/>
      <c r="Q63" s="44"/>
      <c r="R63" s="44"/>
      <c r="S63" s="55"/>
      <c r="T63" s="55"/>
      <c r="U63" s="55"/>
      <c r="V63" s="55"/>
      <c r="W63" s="60"/>
      <c r="X63" s="60"/>
      <c r="Y63" s="60"/>
      <c r="Z63" s="60"/>
      <c r="AA63" s="62"/>
      <c r="AB63" s="62"/>
      <c r="AC63" s="62"/>
      <c r="AD63" s="62"/>
      <c r="AE63" s="62"/>
      <c r="AF63" s="62"/>
      <c r="AG63" s="62"/>
      <c r="AH63" s="62"/>
      <c r="AI63" s="62"/>
      <c r="AJ63" s="63"/>
      <c r="AK63" s="63"/>
      <c r="AL63" s="63"/>
      <c r="AM63" s="63"/>
      <c r="AN63" s="63"/>
      <c r="AO63" s="63"/>
      <c r="AP63" s="53"/>
      <c r="AQ63" s="53"/>
    </row>
    <row r="64" spans="1:46" x14ac:dyDescent="0.3">
      <c r="A64" s="2"/>
      <c r="B64" s="27"/>
      <c r="C64" s="28"/>
      <c r="D64" s="28"/>
      <c r="E64" s="27"/>
      <c r="F64" s="2"/>
      <c r="G64" s="2"/>
      <c r="H64" s="45"/>
      <c r="I64" s="45"/>
      <c r="J64" s="46"/>
      <c r="K64" s="42"/>
      <c r="L64" s="47"/>
      <c r="M64" s="42"/>
      <c r="N64" s="47"/>
      <c r="O64" s="42"/>
      <c r="P64" s="47"/>
      <c r="Q64" s="47"/>
      <c r="R64" s="42"/>
      <c r="S64" s="56"/>
      <c r="T64" s="56"/>
      <c r="U64" s="56"/>
      <c r="V64" s="56"/>
      <c r="W64" s="60"/>
      <c r="X64" s="60"/>
      <c r="Y64" s="60"/>
      <c r="Z64" s="60"/>
      <c r="AA64" s="62"/>
      <c r="AB64" s="62"/>
      <c r="AC64" s="62"/>
      <c r="AD64" s="62"/>
      <c r="AE64" s="62"/>
      <c r="AF64" s="62"/>
      <c r="AG64" s="62"/>
      <c r="AH64" s="62"/>
      <c r="AI64" s="62"/>
      <c r="AJ64" s="63"/>
      <c r="AK64" s="63"/>
      <c r="AL64" s="63"/>
      <c r="AM64" s="63"/>
      <c r="AN64" s="63"/>
      <c r="AO64" s="63"/>
      <c r="AP64" s="53"/>
      <c r="AQ64" s="53"/>
    </row>
    <row r="65" spans="1:43" x14ac:dyDescent="0.3">
      <c r="A65" s="2"/>
      <c r="B65" s="27"/>
      <c r="C65" s="29"/>
      <c r="D65" s="29"/>
      <c r="E65" s="28"/>
      <c r="F65" s="2"/>
      <c r="G65" s="2"/>
      <c r="H65" s="39"/>
      <c r="I65" s="48"/>
      <c r="J65" s="41"/>
      <c r="K65" s="42"/>
      <c r="L65" s="42"/>
      <c r="M65" s="42"/>
      <c r="N65" s="42"/>
      <c r="O65" s="42"/>
      <c r="P65" s="42"/>
      <c r="Q65" s="42"/>
      <c r="R65" s="49"/>
      <c r="S65" s="57"/>
      <c r="T65" s="57"/>
      <c r="U65" s="57"/>
      <c r="V65" s="57"/>
      <c r="W65" s="60"/>
      <c r="X65" s="60"/>
      <c r="Y65" s="60"/>
      <c r="Z65" s="60"/>
      <c r="AA65" s="62"/>
      <c r="AB65" s="62"/>
      <c r="AC65" s="62"/>
      <c r="AD65" s="62"/>
      <c r="AE65" s="62"/>
      <c r="AF65" s="62"/>
      <c r="AG65" s="62"/>
      <c r="AH65" s="62"/>
      <c r="AI65" s="62"/>
      <c r="AJ65" s="63"/>
      <c r="AK65" s="63"/>
      <c r="AL65" s="63"/>
      <c r="AM65" s="63"/>
      <c r="AN65" s="63"/>
      <c r="AO65" s="63"/>
      <c r="AP65" s="53"/>
      <c r="AQ65" s="53"/>
    </row>
    <row r="66" spans="1:43" x14ac:dyDescent="0.3">
      <c r="A66" s="2"/>
      <c r="B66" s="27"/>
      <c r="C66" s="28"/>
      <c r="D66" s="28"/>
      <c r="E66" s="27"/>
      <c r="F66" s="2"/>
      <c r="G66" s="2"/>
      <c r="H66" s="39"/>
      <c r="I66" s="40"/>
      <c r="J66" s="41"/>
      <c r="K66" s="43"/>
      <c r="L66" s="43"/>
      <c r="M66" s="43"/>
      <c r="N66" s="43"/>
      <c r="O66" s="43"/>
      <c r="P66" s="35"/>
      <c r="Q66" s="43"/>
      <c r="R66" s="35"/>
      <c r="S66" s="52"/>
      <c r="T66" s="52"/>
      <c r="U66" s="52"/>
      <c r="V66" s="57"/>
      <c r="W66" s="60"/>
      <c r="X66" s="60"/>
      <c r="Y66" s="60"/>
      <c r="Z66" s="60"/>
      <c r="AA66" s="62"/>
      <c r="AB66" s="62"/>
      <c r="AC66" s="62"/>
      <c r="AD66" s="62"/>
      <c r="AE66" s="62"/>
      <c r="AF66" s="62"/>
      <c r="AG66" s="62"/>
      <c r="AH66" s="62"/>
      <c r="AI66" s="62"/>
      <c r="AJ66" s="63"/>
      <c r="AK66" s="63"/>
      <c r="AL66" s="63"/>
      <c r="AM66" s="63"/>
      <c r="AN66" s="63"/>
      <c r="AO66" s="63"/>
      <c r="AP66" s="53"/>
      <c r="AQ66" s="53"/>
    </row>
    <row r="67" spans="1:43" x14ac:dyDescent="0.3">
      <c r="A67" s="2"/>
      <c r="B67" s="27"/>
      <c r="C67" s="29"/>
      <c r="D67" s="29"/>
      <c r="E67" s="28"/>
      <c r="F67" s="2"/>
      <c r="G67" s="2"/>
      <c r="H67" s="35"/>
      <c r="I67" s="35"/>
      <c r="J67" s="35"/>
      <c r="K67" s="44"/>
      <c r="L67" s="44"/>
      <c r="M67" s="44"/>
      <c r="N67" s="44"/>
      <c r="O67" s="44"/>
      <c r="P67" s="44"/>
      <c r="Q67" s="44"/>
      <c r="R67" s="35"/>
      <c r="S67" s="52"/>
      <c r="T67" s="52"/>
      <c r="U67" s="52"/>
      <c r="V67" s="57"/>
      <c r="W67" s="60"/>
      <c r="X67" s="60"/>
      <c r="Y67" s="60"/>
      <c r="Z67" s="60"/>
      <c r="AA67" s="62"/>
      <c r="AB67" s="62"/>
      <c r="AC67" s="62"/>
      <c r="AD67" s="62"/>
      <c r="AE67" s="62"/>
      <c r="AF67" s="62"/>
      <c r="AG67" s="62"/>
      <c r="AH67" s="62"/>
      <c r="AI67" s="62"/>
      <c r="AJ67" s="63"/>
      <c r="AK67" s="63"/>
      <c r="AL67" s="63"/>
      <c r="AM67" s="63"/>
      <c r="AN67" s="63"/>
      <c r="AO67" s="63"/>
      <c r="AP67" s="53"/>
      <c r="AQ67" s="53"/>
    </row>
    <row r="68" spans="1:43" x14ac:dyDescent="0.3">
      <c r="A68" s="2"/>
      <c r="B68" s="30"/>
      <c r="C68" s="31"/>
      <c r="D68" s="31"/>
      <c r="E68" s="32"/>
      <c r="F68" s="2"/>
      <c r="G68" s="2"/>
      <c r="H68" s="34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56"/>
      <c r="T68" s="56"/>
      <c r="U68" s="56"/>
      <c r="V68" s="57"/>
      <c r="W68" s="60"/>
      <c r="X68" s="60"/>
      <c r="Y68" s="60"/>
      <c r="Z68" s="60"/>
      <c r="AA68" s="62"/>
      <c r="AB68" s="62"/>
      <c r="AC68" s="62"/>
      <c r="AD68" s="62"/>
      <c r="AE68" s="62"/>
      <c r="AF68" s="62"/>
      <c r="AG68" s="62"/>
      <c r="AH68" s="62"/>
      <c r="AI68" s="62"/>
      <c r="AJ68" s="63"/>
      <c r="AK68" s="63"/>
      <c r="AL68" s="63"/>
      <c r="AM68" s="63"/>
      <c r="AN68" s="63"/>
      <c r="AO68" s="63"/>
      <c r="AP68" s="53"/>
      <c r="AQ68" s="53"/>
    </row>
    <row r="69" spans="1:43" x14ac:dyDescent="0.3">
      <c r="A69" s="2"/>
      <c r="B69" s="2"/>
      <c r="C69" s="2"/>
      <c r="D69" s="2"/>
      <c r="E69" s="2"/>
      <c r="F69" s="2"/>
      <c r="G69" s="2"/>
      <c r="H69" s="34"/>
      <c r="I69" s="42"/>
      <c r="J69" s="42"/>
      <c r="K69" s="42"/>
      <c r="L69" s="42"/>
      <c r="M69" s="42"/>
      <c r="N69" s="42"/>
      <c r="O69" s="42"/>
      <c r="P69" s="42"/>
      <c r="Q69" s="42"/>
      <c r="R69" s="49"/>
      <c r="S69" s="57"/>
      <c r="T69" s="57"/>
      <c r="U69" s="57"/>
      <c r="V69" s="57"/>
      <c r="W69" s="60"/>
      <c r="X69" s="60"/>
      <c r="Y69" s="60"/>
      <c r="Z69" s="60"/>
      <c r="AA69" s="62"/>
      <c r="AB69" s="62"/>
      <c r="AC69" s="62"/>
      <c r="AD69" s="62"/>
      <c r="AE69" s="62"/>
      <c r="AF69" s="62"/>
      <c r="AG69" s="62"/>
      <c r="AH69" s="62"/>
      <c r="AI69" s="62"/>
      <c r="AJ69" s="63"/>
      <c r="AK69" s="63"/>
      <c r="AL69" s="63"/>
      <c r="AM69" s="63"/>
      <c r="AN69" s="63"/>
      <c r="AO69" s="63"/>
      <c r="AP69" s="53"/>
      <c r="AQ69" s="53"/>
    </row>
    <row r="70" spans="1:43" x14ac:dyDescent="0.3">
      <c r="A70" s="2"/>
      <c r="B70" s="2"/>
      <c r="C70" s="2"/>
      <c r="D70" s="2"/>
      <c r="E70" s="2"/>
      <c r="F70" s="2"/>
      <c r="G70" s="2"/>
      <c r="H70" s="34"/>
      <c r="I70" s="42"/>
      <c r="J70" s="42"/>
      <c r="K70" s="42"/>
      <c r="L70" s="42"/>
      <c r="M70" s="42"/>
      <c r="N70" s="42"/>
      <c r="O70" s="42"/>
      <c r="P70" s="42"/>
      <c r="Q70" s="42"/>
      <c r="R70" s="49"/>
      <c r="S70" s="57"/>
      <c r="T70" s="57"/>
      <c r="U70" s="57"/>
      <c r="V70" s="57"/>
      <c r="W70" s="60"/>
      <c r="X70" s="60"/>
      <c r="Y70" s="60"/>
      <c r="Z70" s="60"/>
      <c r="AA70" s="62"/>
      <c r="AB70" s="62"/>
      <c r="AC70" s="62"/>
      <c r="AD70" s="62"/>
      <c r="AE70" s="62"/>
      <c r="AF70" s="62"/>
      <c r="AG70" s="62"/>
      <c r="AH70" s="62"/>
      <c r="AI70" s="62"/>
      <c r="AJ70" s="63"/>
      <c r="AK70" s="63"/>
      <c r="AL70" s="63"/>
      <c r="AM70" s="63"/>
      <c r="AN70" s="63"/>
      <c r="AO70" s="63"/>
      <c r="AP70" s="53"/>
      <c r="AQ70" s="53"/>
    </row>
    <row r="71" spans="1:43" x14ac:dyDescent="0.3">
      <c r="A71" s="2"/>
      <c r="B71" s="4"/>
      <c r="C71" s="4"/>
      <c r="D71" s="4"/>
      <c r="E71" s="4"/>
      <c r="F71" s="2"/>
      <c r="G71" s="2"/>
      <c r="H71" s="34"/>
      <c r="I71" s="42"/>
      <c r="J71" s="42"/>
      <c r="K71" s="42"/>
      <c r="L71" s="42"/>
      <c r="M71" s="42"/>
      <c r="N71" s="42"/>
      <c r="O71" s="42"/>
      <c r="P71" s="42"/>
      <c r="Q71" s="42"/>
      <c r="R71" s="49"/>
      <c r="S71" s="57"/>
      <c r="T71" s="57"/>
      <c r="U71" s="57"/>
      <c r="V71" s="57"/>
      <c r="W71" s="60"/>
      <c r="X71" s="60"/>
      <c r="Y71" s="60"/>
      <c r="Z71" s="60"/>
      <c r="AA71" s="62"/>
      <c r="AB71" s="62"/>
      <c r="AC71" s="62"/>
      <c r="AD71" s="62"/>
      <c r="AE71" s="62"/>
      <c r="AF71" s="62"/>
      <c r="AG71" s="62"/>
      <c r="AH71" s="62"/>
      <c r="AI71" s="62"/>
      <c r="AJ71" s="63"/>
      <c r="AK71" s="63"/>
      <c r="AL71" s="63"/>
      <c r="AM71" s="63"/>
      <c r="AN71" s="63"/>
      <c r="AO71" s="63"/>
      <c r="AP71" s="53"/>
      <c r="AQ71" s="53"/>
    </row>
    <row r="72" spans="1:43" x14ac:dyDescent="0.3">
      <c r="A72" s="2"/>
      <c r="B72" s="4"/>
      <c r="C72" s="4"/>
      <c r="D72" s="4"/>
      <c r="E72" s="4"/>
      <c r="F72" s="4"/>
      <c r="G72" s="4"/>
      <c r="H72" s="34"/>
      <c r="I72" s="36"/>
      <c r="J72" s="36"/>
      <c r="K72" s="36"/>
      <c r="L72" s="36"/>
      <c r="M72" s="36"/>
      <c r="N72" s="36"/>
      <c r="O72" s="36"/>
      <c r="P72" s="36"/>
      <c r="Q72" s="36"/>
      <c r="R72" s="35"/>
      <c r="S72" s="52"/>
      <c r="T72" s="52"/>
      <c r="U72" s="52"/>
      <c r="V72" s="52"/>
      <c r="W72" s="60"/>
      <c r="X72" s="60"/>
      <c r="Y72" s="60"/>
      <c r="Z72" s="60"/>
      <c r="AA72" s="62"/>
      <c r="AB72" s="62"/>
      <c r="AC72" s="62"/>
      <c r="AD72" s="62"/>
      <c r="AE72" s="62"/>
      <c r="AF72" s="62"/>
      <c r="AG72" s="62"/>
      <c r="AH72" s="62"/>
      <c r="AI72" s="62"/>
      <c r="AJ72" s="63"/>
      <c r="AK72" s="63"/>
      <c r="AL72" s="63"/>
      <c r="AM72" s="63"/>
      <c r="AN72" s="63"/>
      <c r="AO72" s="63"/>
      <c r="AP72" s="53"/>
      <c r="AQ72" s="53"/>
    </row>
    <row r="73" spans="1:43" x14ac:dyDescent="0.3">
      <c r="A73" s="2"/>
      <c r="B73" s="4"/>
      <c r="C73" s="4"/>
      <c r="D73" s="4"/>
      <c r="E73" s="4"/>
      <c r="F73" s="4"/>
      <c r="G73" s="4"/>
      <c r="H73" s="34"/>
      <c r="I73" s="36"/>
      <c r="J73" s="36"/>
      <c r="K73" s="36"/>
      <c r="L73" s="36"/>
      <c r="M73" s="36"/>
      <c r="N73" s="36"/>
      <c r="O73" s="36"/>
      <c r="P73" s="36"/>
      <c r="Q73" s="36"/>
      <c r="R73" s="35"/>
      <c r="S73" s="52"/>
      <c r="T73" s="52"/>
      <c r="U73" s="52"/>
      <c r="V73" s="52"/>
      <c r="W73" s="60"/>
      <c r="X73" s="60"/>
      <c r="Y73" s="60"/>
      <c r="Z73" s="60"/>
      <c r="AA73" s="62"/>
      <c r="AB73" s="62"/>
      <c r="AC73" s="62"/>
      <c r="AD73" s="62"/>
      <c r="AE73" s="62"/>
      <c r="AF73" s="62"/>
      <c r="AG73" s="62"/>
      <c r="AH73" s="62"/>
      <c r="AI73" s="62"/>
      <c r="AJ73" s="63"/>
      <c r="AK73" s="63"/>
      <c r="AL73" s="63"/>
      <c r="AM73" s="63"/>
      <c r="AN73" s="63"/>
      <c r="AO73" s="63"/>
      <c r="AP73" s="53"/>
      <c r="AQ73" s="53"/>
    </row>
    <row r="74" spans="1:43" x14ac:dyDescent="0.3">
      <c r="A74" s="2"/>
      <c r="B74" s="4"/>
      <c r="C74" s="4"/>
      <c r="D74" s="4"/>
      <c r="E74" s="4"/>
      <c r="F74" s="4"/>
      <c r="G74" s="4"/>
      <c r="H74" s="34"/>
      <c r="I74" s="36"/>
      <c r="J74" s="36"/>
      <c r="K74" s="36"/>
      <c r="L74" s="36"/>
      <c r="M74" s="36"/>
      <c r="N74" s="36"/>
      <c r="O74" s="36"/>
      <c r="P74" s="36"/>
      <c r="Q74" s="36"/>
      <c r="R74" s="35"/>
      <c r="S74" s="52"/>
      <c r="T74" s="52"/>
      <c r="U74" s="52"/>
      <c r="V74" s="52"/>
      <c r="W74" s="60"/>
      <c r="X74" s="60"/>
      <c r="Y74" s="60"/>
      <c r="Z74" s="60"/>
      <c r="AA74" s="62"/>
      <c r="AB74" s="62"/>
      <c r="AC74" s="62"/>
      <c r="AD74" s="62"/>
      <c r="AE74" s="62"/>
      <c r="AF74" s="62"/>
      <c r="AG74" s="62"/>
      <c r="AH74" s="62"/>
      <c r="AI74" s="62"/>
      <c r="AJ74" s="63"/>
      <c r="AK74" s="63"/>
      <c r="AL74" s="63"/>
      <c r="AM74" s="63"/>
      <c r="AN74" s="63"/>
      <c r="AO74" s="63"/>
      <c r="AP74" s="53"/>
      <c r="AQ74" s="53"/>
    </row>
    <row r="75" spans="1:43" x14ac:dyDescent="0.3">
      <c r="A75" s="2"/>
      <c r="B75" s="4"/>
      <c r="C75" s="4"/>
      <c r="D75" s="4"/>
      <c r="E75" s="4"/>
      <c r="F75" s="4"/>
      <c r="G75" s="4"/>
      <c r="H75" s="4"/>
      <c r="I75" s="19"/>
      <c r="J75" s="19"/>
      <c r="K75" s="19"/>
      <c r="L75" s="19"/>
      <c r="M75" s="19"/>
      <c r="N75" s="19"/>
      <c r="O75" s="19"/>
      <c r="P75" s="19"/>
      <c r="Q75" s="19"/>
      <c r="R75" s="2"/>
      <c r="S75" s="52"/>
      <c r="T75" s="52"/>
      <c r="U75" s="52"/>
      <c r="V75" s="52"/>
      <c r="W75" s="60"/>
      <c r="X75" s="60"/>
      <c r="Y75" s="60"/>
      <c r="Z75" s="60"/>
      <c r="AA75" s="62"/>
      <c r="AB75" s="62"/>
      <c r="AC75" s="62"/>
      <c r="AD75" s="62"/>
      <c r="AE75" s="62"/>
      <c r="AF75" s="62"/>
      <c r="AG75" s="62"/>
      <c r="AH75" s="62"/>
      <c r="AI75" s="62"/>
      <c r="AJ75" s="63"/>
      <c r="AK75" s="63"/>
      <c r="AL75" s="63"/>
      <c r="AM75" s="63"/>
      <c r="AN75" s="63"/>
      <c r="AO75" s="63"/>
      <c r="AP75" s="53"/>
      <c r="AQ75" s="53"/>
    </row>
    <row r="76" spans="1:43" x14ac:dyDescent="0.3">
      <c r="A76" s="2"/>
      <c r="B76" s="4"/>
      <c r="C76" s="4"/>
      <c r="D76" s="4"/>
      <c r="E76" s="4"/>
      <c r="F76" s="4"/>
      <c r="G76" s="4"/>
      <c r="H76" s="4"/>
      <c r="I76" s="19"/>
      <c r="J76" s="19"/>
      <c r="K76" s="19"/>
      <c r="L76" s="19"/>
      <c r="M76" s="19"/>
      <c r="N76" s="19"/>
      <c r="O76" s="19"/>
      <c r="P76" s="19"/>
      <c r="Q76" s="19"/>
      <c r="R76" s="2"/>
      <c r="S76" s="52"/>
      <c r="T76" s="52"/>
      <c r="U76" s="52"/>
      <c r="V76" s="52"/>
      <c r="W76" s="60"/>
      <c r="X76" s="60"/>
      <c r="Y76" s="60"/>
      <c r="Z76" s="60"/>
      <c r="AA76" s="62"/>
      <c r="AB76" s="62"/>
      <c r="AC76" s="62"/>
      <c r="AD76" s="62"/>
      <c r="AE76" s="62"/>
      <c r="AF76" s="62"/>
      <c r="AG76" s="62"/>
      <c r="AH76" s="62"/>
      <c r="AI76" s="62"/>
      <c r="AJ76" s="63"/>
      <c r="AK76" s="63"/>
      <c r="AL76" s="63"/>
      <c r="AM76" s="63"/>
      <c r="AN76" s="63"/>
      <c r="AO76" s="63"/>
      <c r="AP76" s="53"/>
      <c r="AQ76" s="53"/>
    </row>
    <row r="77" spans="1:43" x14ac:dyDescent="0.3">
      <c r="A77" s="2"/>
      <c r="B77" s="4"/>
      <c r="C77" s="4"/>
      <c r="D77" s="4"/>
      <c r="E77" s="4"/>
      <c r="F77" s="4"/>
      <c r="G77" s="4"/>
      <c r="H77" s="4"/>
      <c r="I77" s="19"/>
      <c r="J77" s="19"/>
      <c r="K77" s="19"/>
      <c r="L77" s="19"/>
      <c r="M77" s="19"/>
      <c r="N77" s="19"/>
      <c r="O77" s="19"/>
      <c r="P77" s="19"/>
      <c r="Q77" s="19"/>
      <c r="R77" s="2"/>
      <c r="S77" s="52"/>
      <c r="T77" s="52"/>
      <c r="U77" s="52"/>
      <c r="V77" s="52"/>
      <c r="W77" s="60"/>
      <c r="X77" s="60"/>
      <c r="Y77" s="60"/>
      <c r="Z77" s="60"/>
      <c r="AA77" s="62"/>
      <c r="AB77" s="62"/>
      <c r="AC77" s="62"/>
      <c r="AD77" s="62"/>
      <c r="AE77" s="62"/>
      <c r="AF77" s="62"/>
      <c r="AG77" s="62"/>
      <c r="AH77" s="62"/>
      <c r="AI77" s="62"/>
      <c r="AJ77" s="63"/>
      <c r="AK77" s="63"/>
      <c r="AL77" s="63"/>
      <c r="AM77" s="63"/>
      <c r="AN77" s="63"/>
      <c r="AO77" s="63"/>
      <c r="AP77" s="53"/>
      <c r="AQ77" s="53"/>
    </row>
    <row r="78" spans="1:43" x14ac:dyDescent="0.3">
      <c r="A78" s="2"/>
      <c r="B78" s="4"/>
      <c r="C78" s="4"/>
      <c r="D78" s="4"/>
      <c r="E78" s="4"/>
      <c r="F78" s="4"/>
      <c r="G78" s="4"/>
      <c r="H78" s="4"/>
      <c r="I78" s="19"/>
      <c r="J78" s="19"/>
      <c r="K78" s="19"/>
      <c r="L78" s="19"/>
      <c r="M78" s="19"/>
      <c r="N78" s="19"/>
      <c r="O78" s="19"/>
      <c r="P78" s="19"/>
      <c r="Q78" s="19"/>
      <c r="R78" s="2"/>
      <c r="S78" s="52"/>
      <c r="T78" s="52"/>
      <c r="U78" s="52"/>
      <c r="V78" s="52"/>
      <c r="W78" s="60"/>
      <c r="X78" s="60"/>
      <c r="Y78" s="60"/>
      <c r="Z78" s="60"/>
      <c r="AA78" s="62"/>
      <c r="AB78" s="62"/>
      <c r="AC78" s="62"/>
      <c r="AD78" s="62"/>
      <c r="AE78" s="62"/>
      <c r="AF78" s="62"/>
      <c r="AG78" s="62"/>
      <c r="AH78" s="62"/>
      <c r="AI78" s="62"/>
      <c r="AJ78" s="63"/>
      <c r="AK78" s="63"/>
      <c r="AL78" s="63"/>
      <c r="AM78" s="63"/>
      <c r="AN78" s="63"/>
      <c r="AO78" s="63"/>
      <c r="AP78" s="53"/>
      <c r="AQ78" s="53"/>
    </row>
    <row r="79" spans="1:43" x14ac:dyDescent="0.3">
      <c r="A79" s="2"/>
      <c r="B79" s="4"/>
      <c r="C79" s="4"/>
      <c r="D79" s="4"/>
      <c r="E79" s="4"/>
      <c r="F79" s="4"/>
      <c r="G79" s="4"/>
      <c r="H79" s="4"/>
      <c r="I79" s="19"/>
      <c r="J79" s="19"/>
      <c r="K79" s="19"/>
      <c r="L79" s="19"/>
      <c r="M79" s="19"/>
      <c r="N79" s="19"/>
      <c r="O79" s="19"/>
      <c r="P79" s="19"/>
      <c r="Q79" s="19"/>
      <c r="R79" s="2"/>
      <c r="S79" s="52"/>
      <c r="T79" s="52"/>
      <c r="U79" s="52"/>
      <c r="V79" s="52"/>
      <c r="W79" s="60"/>
      <c r="X79" s="60"/>
      <c r="Y79" s="60"/>
      <c r="Z79" s="60"/>
      <c r="AA79" s="62"/>
      <c r="AB79" s="62"/>
      <c r="AC79" s="62"/>
      <c r="AD79" s="62"/>
      <c r="AE79" s="62"/>
      <c r="AF79" s="62"/>
      <c r="AG79" s="62"/>
      <c r="AH79" s="62"/>
      <c r="AI79" s="62"/>
      <c r="AJ79" s="63"/>
      <c r="AK79" s="63"/>
      <c r="AL79" s="63"/>
      <c r="AM79" s="63"/>
      <c r="AN79" s="63"/>
      <c r="AO79" s="63"/>
      <c r="AP79" s="53"/>
      <c r="AQ79" s="53"/>
    </row>
    <row r="80" spans="1:43" x14ac:dyDescent="0.3">
      <c r="A80" s="2"/>
      <c r="B80" s="4"/>
      <c r="C80" s="4"/>
      <c r="D80" s="4"/>
      <c r="E80" s="4"/>
      <c r="F80" s="4"/>
      <c r="G80" s="4"/>
      <c r="H80" s="4"/>
      <c r="I80" s="19"/>
      <c r="J80" s="19"/>
      <c r="K80" s="19"/>
      <c r="L80" s="19"/>
      <c r="M80" s="19"/>
      <c r="N80" s="19"/>
      <c r="O80" s="19"/>
      <c r="P80" s="19"/>
      <c r="Q80" s="19"/>
      <c r="R80" s="2"/>
      <c r="S80" s="52"/>
      <c r="T80" s="52"/>
      <c r="U80" s="52"/>
      <c r="V80" s="52"/>
      <c r="W80" s="60"/>
      <c r="X80" s="60"/>
      <c r="Y80" s="60"/>
      <c r="Z80" s="60"/>
      <c r="AA80" s="62"/>
      <c r="AB80" s="62"/>
      <c r="AC80" s="62"/>
      <c r="AD80" s="62"/>
      <c r="AE80" s="62"/>
      <c r="AF80" s="62"/>
      <c r="AG80" s="62"/>
      <c r="AH80" s="62"/>
      <c r="AI80" s="62"/>
      <c r="AJ80" s="63"/>
      <c r="AK80" s="63"/>
      <c r="AL80" s="63"/>
      <c r="AM80" s="63"/>
      <c r="AN80" s="63"/>
      <c r="AO80" s="63"/>
      <c r="AP80" s="53"/>
      <c r="AQ80" s="53"/>
    </row>
    <row r="81" spans="1:43" x14ac:dyDescent="0.3">
      <c r="A81" s="2"/>
      <c r="B81" s="4"/>
      <c r="C81" s="4"/>
      <c r="D81" s="4"/>
      <c r="E81" s="4"/>
      <c r="F81" s="4"/>
      <c r="G81" s="4"/>
      <c r="H81" s="4"/>
      <c r="I81" s="19"/>
      <c r="J81" s="19"/>
      <c r="K81" s="19"/>
      <c r="L81" s="19"/>
      <c r="M81" s="19"/>
      <c r="N81" s="19"/>
      <c r="O81" s="19"/>
      <c r="P81" s="19"/>
      <c r="Q81" s="19"/>
      <c r="R81" s="2"/>
      <c r="S81" s="52"/>
      <c r="T81" s="52"/>
      <c r="U81" s="52"/>
      <c r="V81" s="52"/>
      <c r="W81" s="60"/>
      <c r="X81" s="60"/>
      <c r="Y81" s="60"/>
      <c r="Z81" s="60"/>
      <c r="AA81" s="62"/>
      <c r="AB81" s="62"/>
      <c r="AC81" s="62"/>
      <c r="AD81" s="62"/>
      <c r="AE81" s="62"/>
      <c r="AF81" s="62"/>
      <c r="AG81" s="62"/>
      <c r="AH81" s="62"/>
      <c r="AI81" s="62"/>
      <c r="AJ81" s="63"/>
      <c r="AK81" s="63"/>
      <c r="AL81" s="63"/>
      <c r="AM81" s="63"/>
      <c r="AN81" s="63"/>
      <c r="AO81" s="63"/>
      <c r="AP81" s="53"/>
      <c r="AQ81" s="53"/>
    </row>
    <row r="82" spans="1:43" x14ac:dyDescent="0.3">
      <c r="A82" s="2"/>
      <c r="B82" s="4"/>
      <c r="C82" s="4"/>
      <c r="D82" s="4"/>
      <c r="E82" s="4"/>
      <c r="F82" s="4"/>
      <c r="G82" s="4"/>
      <c r="H82" s="4"/>
      <c r="I82" s="19"/>
      <c r="J82" s="19"/>
      <c r="K82" s="19"/>
      <c r="L82" s="19"/>
      <c r="M82" s="19"/>
      <c r="N82" s="19"/>
      <c r="O82" s="19"/>
      <c r="P82" s="19"/>
      <c r="Q82" s="19"/>
      <c r="R82" s="2"/>
      <c r="S82" s="52"/>
      <c r="T82" s="52"/>
      <c r="U82" s="52"/>
      <c r="V82" s="52"/>
      <c r="W82" s="60"/>
      <c r="X82" s="60"/>
      <c r="Y82" s="60"/>
      <c r="Z82" s="60"/>
      <c r="AA82" s="62"/>
      <c r="AB82" s="62"/>
      <c r="AC82" s="62"/>
      <c r="AD82" s="62"/>
      <c r="AE82" s="62"/>
      <c r="AF82" s="62"/>
      <c r="AG82" s="62"/>
      <c r="AH82" s="62"/>
      <c r="AI82" s="62"/>
      <c r="AJ82" s="63"/>
      <c r="AK82" s="63"/>
      <c r="AL82" s="63"/>
      <c r="AM82" s="63"/>
      <c r="AN82" s="63"/>
      <c r="AO82" s="63"/>
      <c r="AP82" s="53"/>
      <c r="AQ82" s="53"/>
    </row>
    <row r="83" spans="1:43" x14ac:dyDescent="0.3">
      <c r="A83" s="2"/>
      <c r="B83" s="4"/>
      <c r="C83" s="4"/>
      <c r="D83" s="4"/>
      <c r="E83" s="21"/>
      <c r="F83" s="4"/>
      <c r="G83" s="4"/>
      <c r="H83" s="4"/>
      <c r="I83" s="19"/>
      <c r="J83" s="19"/>
      <c r="K83" s="19"/>
      <c r="L83" s="19"/>
      <c r="M83" s="19"/>
      <c r="N83" s="19"/>
      <c r="O83" s="19"/>
      <c r="P83" s="19"/>
      <c r="Q83" s="19"/>
      <c r="R83" s="2"/>
      <c r="S83" s="52"/>
      <c r="T83" s="52"/>
      <c r="U83" s="52"/>
      <c r="V83" s="52"/>
      <c r="W83" s="60"/>
      <c r="X83" s="60"/>
      <c r="Y83" s="60"/>
      <c r="Z83" s="60"/>
      <c r="AA83" s="62"/>
      <c r="AB83" s="62"/>
      <c r="AC83" s="62"/>
      <c r="AD83" s="62"/>
      <c r="AE83" s="62"/>
      <c r="AF83" s="62"/>
      <c r="AG83" s="62"/>
      <c r="AH83" s="62"/>
      <c r="AI83" s="62"/>
      <c r="AJ83" s="63"/>
      <c r="AK83" s="63"/>
      <c r="AL83" s="63"/>
      <c r="AM83" s="63"/>
      <c r="AN83" s="63"/>
      <c r="AO83" s="63"/>
      <c r="AP83" s="53"/>
      <c r="AQ83" s="53"/>
    </row>
    <row r="84" spans="1:43" x14ac:dyDescent="0.3">
      <c r="A84" s="2"/>
      <c r="B84" s="4"/>
      <c r="C84" s="4"/>
      <c r="D84" s="4"/>
      <c r="E84" s="4"/>
      <c r="F84" s="4"/>
      <c r="G84" s="4"/>
      <c r="H84" s="4"/>
      <c r="I84" s="19"/>
      <c r="J84" s="19"/>
      <c r="K84" s="19"/>
      <c r="L84" s="19"/>
      <c r="M84" s="19"/>
      <c r="N84" s="19"/>
      <c r="O84" s="19"/>
      <c r="P84" s="19"/>
      <c r="Q84" s="19"/>
      <c r="R84" s="2"/>
      <c r="S84" s="52"/>
      <c r="T84" s="52"/>
      <c r="U84" s="52"/>
      <c r="V84" s="52"/>
      <c r="W84" s="60"/>
      <c r="X84" s="60"/>
      <c r="Y84" s="60"/>
      <c r="Z84" s="60"/>
      <c r="AA84" s="62"/>
      <c r="AB84" s="62"/>
      <c r="AC84" s="62"/>
      <c r="AD84" s="62"/>
      <c r="AE84" s="62"/>
      <c r="AF84" s="62"/>
      <c r="AG84" s="62"/>
      <c r="AH84" s="62"/>
      <c r="AI84" s="62"/>
      <c r="AJ84" s="63"/>
      <c r="AK84" s="63"/>
      <c r="AL84" s="63"/>
      <c r="AM84" s="63"/>
      <c r="AN84" s="63"/>
      <c r="AO84" s="63"/>
      <c r="AP84" s="53"/>
      <c r="AQ84" s="53"/>
    </row>
    <row r="85" spans="1:43" x14ac:dyDescent="0.3">
      <c r="A85" s="2"/>
      <c r="B85" s="4"/>
      <c r="C85" s="4"/>
      <c r="D85" s="4"/>
      <c r="E85" s="4"/>
      <c r="F85" s="4"/>
      <c r="G85" s="4"/>
      <c r="H85" s="4"/>
      <c r="I85" s="19"/>
      <c r="J85" s="19"/>
      <c r="K85" s="19"/>
      <c r="L85" s="19"/>
      <c r="M85" s="19"/>
      <c r="N85" s="19"/>
      <c r="O85" s="19"/>
      <c r="P85" s="19"/>
      <c r="Q85" s="19"/>
      <c r="R85" s="2"/>
      <c r="S85" s="52"/>
      <c r="T85" s="52"/>
      <c r="U85" s="52"/>
      <c r="V85" s="52"/>
      <c r="W85" s="60"/>
      <c r="X85" s="60"/>
      <c r="Y85" s="60"/>
      <c r="Z85" s="60"/>
      <c r="AA85" s="62"/>
      <c r="AB85" s="62"/>
      <c r="AC85" s="62"/>
      <c r="AD85" s="62"/>
      <c r="AE85" s="62"/>
      <c r="AF85" s="62"/>
      <c r="AG85" s="62"/>
      <c r="AH85" s="62"/>
      <c r="AI85" s="62"/>
      <c r="AJ85" s="63"/>
      <c r="AK85" s="63"/>
      <c r="AL85" s="63"/>
      <c r="AM85" s="63"/>
      <c r="AN85" s="63"/>
      <c r="AO85" s="63"/>
      <c r="AP85" s="53"/>
      <c r="AQ85" s="53"/>
    </row>
    <row r="86" spans="1:43" x14ac:dyDescent="0.3">
      <c r="A86" s="2"/>
      <c r="B86" s="4"/>
      <c r="C86" s="4"/>
      <c r="D86" s="4"/>
      <c r="E86" s="4"/>
      <c r="F86" s="4"/>
      <c r="G86" s="4"/>
      <c r="H86" s="4"/>
      <c r="I86" s="19"/>
      <c r="J86" s="19"/>
      <c r="K86" s="19"/>
      <c r="L86" s="19"/>
      <c r="M86" s="19"/>
      <c r="N86" s="19"/>
      <c r="O86" s="19"/>
      <c r="P86" s="19"/>
      <c r="Q86" s="19"/>
      <c r="R86" s="2"/>
      <c r="S86" s="52"/>
      <c r="T86" s="52"/>
      <c r="U86" s="52"/>
      <c r="V86" s="52"/>
      <c r="W86" s="60"/>
      <c r="X86" s="60"/>
      <c r="Y86" s="60"/>
      <c r="Z86" s="60"/>
      <c r="AA86" s="62"/>
      <c r="AB86" s="62"/>
      <c r="AC86" s="62"/>
      <c r="AD86" s="62"/>
      <c r="AE86" s="62"/>
      <c r="AF86" s="62"/>
      <c r="AG86" s="62"/>
      <c r="AH86" s="62"/>
      <c r="AI86" s="62"/>
      <c r="AJ86" s="63"/>
      <c r="AK86" s="63"/>
      <c r="AL86" s="63"/>
      <c r="AM86" s="63"/>
      <c r="AN86" s="63"/>
      <c r="AO86" s="63"/>
      <c r="AP86" s="53"/>
      <c r="AQ86" s="53"/>
    </row>
    <row r="87" spans="1:43" x14ac:dyDescent="0.3">
      <c r="A87" s="2"/>
      <c r="B87" s="4"/>
      <c r="C87" s="4"/>
      <c r="D87" s="4"/>
      <c r="E87" s="4"/>
      <c r="F87" s="4"/>
      <c r="G87" s="4"/>
      <c r="H87" s="4"/>
      <c r="I87" s="19"/>
      <c r="J87" s="19"/>
      <c r="K87" s="19"/>
      <c r="L87" s="19"/>
      <c r="M87" s="19"/>
      <c r="N87" s="19"/>
      <c r="O87" s="19"/>
      <c r="P87" s="19"/>
      <c r="Q87" s="19"/>
      <c r="R87" s="2"/>
      <c r="S87" s="52"/>
      <c r="T87" s="52"/>
      <c r="U87" s="52"/>
      <c r="V87" s="52"/>
      <c r="W87" s="51"/>
      <c r="X87" s="51"/>
      <c r="Y87" s="51"/>
      <c r="Z87" s="51"/>
      <c r="AA87" s="52"/>
      <c r="AB87" s="52"/>
      <c r="AC87" s="52"/>
      <c r="AD87" s="52"/>
      <c r="AE87" s="52"/>
      <c r="AF87" s="52"/>
      <c r="AG87" s="52"/>
      <c r="AH87" s="52"/>
      <c r="AI87" s="52"/>
      <c r="AJ87" s="53"/>
      <c r="AK87" s="53"/>
      <c r="AL87" s="53"/>
      <c r="AM87" s="53"/>
      <c r="AN87" s="53"/>
      <c r="AO87" s="53"/>
      <c r="AP87" s="53"/>
      <c r="AQ87" s="53"/>
    </row>
    <row r="88" spans="1:43" x14ac:dyDescent="0.3">
      <c r="A88" s="2"/>
      <c r="B88" s="4"/>
      <c r="C88" s="4"/>
      <c r="D88" s="4"/>
      <c r="E88" s="4"/>
      <c r="F88" s="4"/>
      <c r="G88" s="4"/>
      <c r="H88" s="4"/>
      <c r="I88" s="19"/>
      <c r="J88" s="19"/>
      <c r="K88" s="19"/>
      <c r="L88" s="19"/>
      <c r="M88" s="19"/>
      <c r="N88" s="19"/>
      <c r="O88" s="19"/>
      <c r="P88" s="19"/>
      <c r="Q88" s="19"/>
      <c r="R88" s="2"/>
      <c r="S88" s="52"/>
      <c r="T88" s="52"/>
      <c r="U88" s="52"/>
      <c r="V88" s="52"/>
      <c r="W88" s="51"/>
      <c r="X88" s="51"/>
      <c r="Y88" s="51"/>
      <c r="Z88" s="51"/>
      <c r="AA88" s="52"/>
      <c r="AB88" s="52"/>
      <c r="AC88" s="52"/>
      <c r="AD88" s="52"/>
      <c r="AE88" s="52"/>
      <c r="AF88" s="52"/>
      <c r="AG88" s="52"/>
      <c r="AH88" s="52"/>
      <c r="AI88" s="52"/>
      <c r="AJ88" s="53"/>
      <c r="AK88" s="53"/>
      <c r="AL88" s="53"/>
      <c r="AM88" s="53"/>
      <c r="AN88" s="53"/>
      <c r="AO88" s="53"/>
      <c r="AP88" s="53"/>
      <c r="AQ88" s="53"/>
    </row>
    <row r="89" spans="1:43" x14ac:dyDescent="0.3">
      <c r="A89" s="2"/>
      <c r="B89" s="4"/>
      <c r="C89" s="4"/>
      <c r="D89" s="4"/>
      <c r="E89" s="4"/>
      <c r="F89" s="4"/>
      <c r="G89" s="4"/>
      <c r="H89" s="4"/>
      <c r="I89" s="19"/>
      <c r="J89" s="19"/>
      <c r="K89" s="19"/>
      <c r="L89" s="19"/>
      <c r="M89" s="19"/>
      <c r="N89" s="19"/>
      <c r="O89" s="19"/>
      <c r="P89" s="19"/>
      <c r="Q89" s="19"/>
      <c r="R89" s="2"/>
      <c r="S89" s="52"/>
      <c r="T89" s="52"/>
      <c r="U89" s="52"/>
      <c r="V89" s="52"/>
      <c r="W89" s="51"/>
      <c r="X89" s="51"/>
      <c r="Y89" s="51"/>
      <c r="Z89" s="51"/>
      <c r="AA89" s="52"/>
      <c r="AB89" s="52"/>
      <c r="AC89" s="52"/>
      <c r="AD89" s="52"/>
      <c r="AE89" s="52"/>
      <c r="AF89" s="52"/>
      <c r="AG89" s="52"/>
      <c r="AH89" s="52"/>
      <c r="AI89" s="52"/>
      <c r="AJ89" s="53"/>
      <c r="AK89" s="53"/>
      <c r="AL89" s="53"/>
      <c r="AM89" s="53"/>
      <c r="AN89" s="53"/>
      <c r="AO89" s="53"/>
      <c r="AP89" s="53"/>
      <c r="AQ89" s="53"/>
    </row>
    <row r="90" spans="1:43" x14ac:dyDescent="0.3">
      <c r="A90" s="2"/>
      <c r="B90" s="4"/>
      <c r="C90" s="4"/>
      <c r="D90" s="4"/>
      <c r="E90" s="4"/>
      <c r="F90" s="4"/>
      <c r="G90" s="4"/>
      <c r="H90" s="4"/>
      <c r="I90" s="19"/>
      <c r="J90" s="19"/>
      <c r="K90" s="19"/>
      <c r="L90" s="19"/>
      <c r="M90" s="19"/>
      <c r="N90" s="19"/>
      <c r="O90" s="19"/>
      <c r="P90" s="19"/>
      <c r="Q90" s="19"/>
      <c r="R90" s="2"/>
      <c r="S90" s="52"/>
      <c r="T90" s="52"/>
      <c r="U90" s="52"/>
      <c r="V90" s="52"/>
      <c r="W90" s="51"/>
      <c r="X90" s="51"/>
      <c r="Y90" s="51"/>
      <c r="Z90" s="51"/>
      <c r="AA90" s="52"/>
      <c r="AB90" s="52"/>
      <c r="AC90" s="52"/>
      <c r="AD90" s="52"/>
      <c r="AE90" s="52"/>
      <c r="AF90" s="52"/>
      <c r="AG90" s="52"/>
      <c r="AH90" s="52"/>
      <c r="AI90" s="52"/>
      <c r="AJ90" s="53"/>
      <c r="AK90" s="53"/>
      <c r="AL90" s="53"/>
      <c r="AM90" s="53"/>
      <c r="AN90" s="53"/>
      <c r="AO90" s="53"/>
      <c r="AP90" s="53"/>
      <c r="AQ90" s="53"/>
    </row>
    <row r="91" spans="1:43" x14ac:dyDescent="0.3">
      <c r="A91" s="2"/>
      <c r="B91" s="4"/>
      <c r="C91" s="4"/>
      <c r="D91" s="4"/>
      <c r="E91" s="4"/>
      <c r="F91" s="4"/>
      <c r="G91" s="4"/>
      <c r="H91" s="4"/>
      <c r="I91" s="19"/>
      <c r="J91" s="19"/>
      <c r="K91" s="19"/>
      <c r="L91" s="19"/>
      <c r="M91" s="19"/>
      <c r="N91" s="19"/>
      <c r="O91" s="19"/>
      <c r="P91" s="19"/>
      <c r="Q91" s="19"/>
      <c r="R91" s="2"/>
      <c r="S91" s="52"/>
      <c r="T91" s="52"/>
      <c r="U91" s="52"/>
      <c r="V91" s="52"/>
      <c r="W91" s="51"/>
      <c r="X91" s="51"/>
      <c r="Y91" s="51"/>
      <c r="Z91" s="51"/>
      <c r="AA91" s="52"/>
      <c r="AB91" s="52"/>
      <c r="AC91" s="52"/>
      <c r="AD91" s="52"/>
      <c r="AE91" s="52"/>
      <c r="AF91" s="52"/>
      <c r="AG91" s="52"/>
      <c r="AH91" s="52"/>
      <c r="AI91" s="52"/>
      <c r="AJ91" s="53"/>
      <c r="AK91" s="53"/>
      <c r="AL91" s="53"/>
      <c r="AM91" s="53"/>
      <c r="AN91" s="53"/>
      <c r="AO91" s="53"/>
      <c r="AP91" s="53"/>
      <c r="AQ91" s="53"/>
    </row>
    <row r="92" spans="1:43" x14ac:dyDescent="0.3">
      <c r="A92" s="2"/>
      <c r="B92" s="4"/>
      <c r="C92" s="4"/>
      <c r="D92" s="4"/>
      <c r="E92" s="4"/>
      <c r="F92" s="4"/>
      <c r="G92" s="4"/>
      <c r="H92" s="4"/>
      <c r="I92" s="19"/>
      <c r="J92" s="19"/>
      <c r="K92" s="19"/>
      <c r="L92" s="19"/>
      <c r="M92" s="19"/>
      <c r="N92" s="19"/>
      <c r="O92" s="19"/>
      <c r="P92" s="19"/>
      <c r="Q92" s="19"/>
      <c r="R92" s="2"/>
      <c r="S92" s="52"/>
      <c r="T92" s="52"/>
      <c r="U92" s="52"/>
      <c r="V92" s="52"/>
      <c r="W92" s="51"/>
      <c r="X92" s="51"/>
      <c r="Y92" s="51"/>
      <c r="Z92" s="51"/>
      <c r="AA92" s="52"/>
      <c r="AB92" s="52"/>
      <c r="AC92" s="52"/>
      <c r="AD92" s="52"/>
      <c r="AE92" s="52"/>
      <c r="AF92" s="52"/>
      <c r="AG92" s="52"/>
      <c r="AH92" s="52"/>
      <c r="AI92" s="52"/>
      <c r="AJ92" s="53"/>
      <c r="AK92" s="53"/>
      <c r="AL92" s="53"/>
      <c r="AM92" s="53"/>
      <c r="AN92" s="53"/>
      <c r="AO92" s="53"/>
      <c r="AP92" s="53"/>
      <c r="AQ92" s="53"/>
    </row>
    <row r="93" spans="1:43" x14ac:dyDescent="0.3">
      <c r="A93" s="2"/>
      <c r="B93" s="4"/>
      <c r="C93" s="4"/>
      <c r="D93" s="4"/>
      <c r="E93" s="4"/>
      <c r="F93" s="4"/>
      <c r="G93" s="4"/>
      <c r="H93" s="4"/>
      <c r="I93" s="19"/>
      <c r="J93" s="19"/>
      <c r="K93" s="19"/>
      <c r="L93" s="19"/>
      <c r="M93" s="19"/>
      <c r="N93" s="19"/>
      <c r="O93" s="19"/>
      <c r="P93" s="19"/>
      <c r="Q93" s="19"/>
      <c r="R93" s="2"/>
      <c r="S93" s="52"/>
      <c r="T93" s="52"/>
      <c r="U93" s="52"/>
      <c r="V93" s="52"/>
      <c r="W93" s="51"/>
      <c r="X93" s="51"/>
      <c r="Y93" s="51"/>
      <c r="Z93" s="51"/>
      <c r="AA93" s="52"/>
      <c r="AB93" s="52"/>
      <c r="AC93" s="52"/>
      <c r="AD93" s="52"/>
      <c r="AE93" s="52"/>
      <c r="AF93" s="52"/>
      <c r="AG93" s="52"/>
      <c r="AH93" s="52"/>
      <c r="AI93" s="52"/>
      <c r="AJ93" s="53"/>
      <c r="AK93" s="53"/>
      <c r="AL93" s="53"/>
      <c r="AM93" s="53"/>
      <c r="AN93" s="53"/>
      <c r="AO93" s="53"/>
      <c r="AP93" s="53"/>
      <c r="AQ93" s="53"/>
    </row>
    <row r="94" spans="1:43" x14ac:dyDescent="0.3">
      <c r="A94" s="2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5"/>
      <c r="N94" s="5"/>
      <c r="O94" s="4"/>
      <c r="P94" s="4"/>
      <c r="Q94" s="4"/>
      <c r="R94" s="4"/>
      <c r="S94" s="51"/>
      <c r="T94" s="51"/>
      <c r="U94" s="51"/>
      <c r="V94" s="51"/>
      <c r="W94" s="51"/>
      <c r="X94" s="51"/>
      <c r="Y94" s="51"/>
      <c r="Z94" s="51"/>
      <c r="AA94" s="52"/>
      <c r="AB94" s="52"/>
      <c r="AC94" s="52"/>
      <c r="AD94" s="52"/>
      <c r="AE94" s="52"/>
      <c r="AF94" s="52"/>
      <c r="AG94" s="52"/>
      <c r="AH94" s="52"/>
      <c r="AI94" s="52"/>
      <c r="AJ94" s="53"/>
      <c r="AK94" s="53"/>
      <c r="AL94" s="53"/>
      <c r="AM94" s="53"/>
      <c r="AN94" s="53"/>
      <c r="AO94" s="53"/>
      <c r="AP94" s="53"/>
      <c r="AQ94" s="53"/>
    </row>
    <row r="95" spans="1:43" x14ac:dyDescent="0.3">
      <c r="A95" s="2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51"/>
      <c r="T95" s="51"/>
      <c r="U95" s="51"/>
      <c r="V95" s="51"/>
      <c r="W95" s="51"/>
      <c r="X95" s="51"/>
      <c r="Y95" s="51"/>
      <c r="Z95" s="51"/>
      <c r="AA95" s="52"/>
      <c r="AB95" s="52"/>
      <c r="AC95" s="52"/>
      <c r="AD95" s="52"/>
      <c r="AE95" s="52"/>
      <c r="AF95" s="52"/>
      <c r="AG95" s="52"/>
      <c r="AH95" s="52"/>
      <c r="AI95" s="52"/>
      <c r="AJ95" s="53"/>
      <c r="AK95" s="53"/>
      <c r="AL95" s="53"/>
      <c r="AM95" s="53"/>
      <c r="AN95" s="53"/>
      <c r="AO95" s="53"/>
      <c r="AP95" s="53"/>
      <c r="AQ95" s="53"/>
    </row>
    <row r="96" spans="1:43" x14ac:dyDescent="0.3">
      <c r="A96" s="2"/>
      <c r="B96" s="4"/>
      <c r="C96" s="4"/>
      <c r="D96" s="4"/>
      <c r="E96" s="4"/>
      <c r="F96" s="4"/>
      <c r="G96" s="4"/>
      <c r="H96" s="4"/>
      <c r="I96" s="4"/>
      <c r="J96" s="4"/>
      <c r="K96" s="4"/>
      <c r="L96" s="5"/>
      <c r="M96" s="4"/>
      <c r="N96" s="4"/>
      <c r="O96" s="4"/>
      <c r="P96" s="4"/>
      <c r="Q96" s="4"/>
      <c r="R96" s="4"/>
      <c r="S96" s="51"/>
      <c r="T96" s="51"/>
      <c r="U96" s="51"/>
      <c r="V96" s="51"/>
      <c r="W96" s="51"/>
      <c r="X96" s="51"/>
      <c r="Y96" s="51"/>
      <c r="Z96" s="51"/>
      <c r="AA96" s="52"/>
      <c r="AB96" s="52"/>
      <c r="AC96" s="52"/>
      <c r="AD96" s="52"/>
      <c r="AE96" s="52"/>
      <c r="AF96" s="52"/>
      <c r="AG96" s="52"/>
      <c r="AH96" s="52"/>
      <c r="AI96" s="52"/>
      <c r="AJ96" s="53"/>
      <c r="AK96" s="53"/>
      <c r="AL96" s="53"/>
      <c r="AM96" s="53"/>
      <c r="AN96" s="53"/>
      <c r="AO96" s="53"/>
      <c r="AP96" s="53"/>
      <c r="AQ96" s="53"/>
    </row>
    <row r="97" spans="1:43" x14ac:dyDescent="0.3">
      <c r="A97" s="2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5"/>
      <c r="N97" s="5"/>
      <c r="O97" s="4"/>
      <c r="P97" s="4"/>
      <c r="Q97" s="4"/>
      <c r="R97" s="4"/>
      <c r="S97" s="51"/>
      <c r="T97" s="51"/>
      <c r="U97" s="51"/>
      <c r="V97" s="51"/>
      <c r="W97" s="51"/>
      <c r="X97" s="51"/>
      <c r="Y97" s="51"/>
      <c r="Z97" s="51"/>
      <c r="AA97" s="52"/>
      <c r="AB97" s="52"/>
      <c r="AC97" s="52"/>
      <c r="AD97" s="52"/>
      <c r="AE97" s="52"/>
      <c r="AF97" s="52"/>
      <c r="AG97" s="52"/>
      <c r="AH97" s="52"/>
      <c r="AI97" s="52"/>
      <c r="AJ97" s="53"/>
      <c r="AK97" s="53"/>
      <c r="AL97" s="53"/>
      <c r="AM97" s="53"/>
      <c r="AN97" s="53"/>
      <c r="AO97" s="53"/>
      <c r="AP97" s="53"/>
      <c r="AQ97" s="53"/>
    </row>
    <row r="98" spans="1:43" x14ac:dyDescent="0.3">
      <c r="A98" s="2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51"/>
      <c r="T98" s="51"/>
      <c r="U98" s="51"/>
      <c r="V98" s="51"/>
      <c r="W98" s="51"/>
      <c r="X98" s="51"/>
      <c r="Y98" s="51"/>
      <c r="Z98" s="51"/>
      <c r="AA98" s="52"/>
      <c r="AB98" s="52"/>
      <c r="AC98" s="52"/>
      <c r="AD98" s="52"/>
      <c r="AE98" s="52"/>
      <c r="AF98" s="52"/>
      <c r="AG98" s="52"/>
      <c r="AH98" s="52"/>
      <c r="AI98" s="52"/>
      <c r="AJ98" s="53"/>
      <c r="AK98" s="53"/>
      <c r="AL98" s="53"/>
      <c r="AM98" s="53"/>
      <c r="AN98" s="53"/>
      <c r="AO98" s="53"/>
      <c r="AP98" s="53"/>
      <c r="AQ98" s="53"/>
    </row>
    <row r="99" spans="1:43" x14ac:dyDescent="0.3">
      <c r="A99" s="2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51"/>
      <c r="T99" s="51"/>
      <c r="U99" s="51"/>
      <c r="V99" s="51"/>
      <c r="W99" s="51"/>
      <c r="X99" s="51"/>
      <c r="Y99" s="51"/>
      <c r="Z99" s="51"/>
      <c r="AA99" s="52"/>
      <c r="AB99" s="52"/>
      <c r="AC99" s="52"/>
      <c r="AD99" s="52"/>
      <c r="AE99" s="52"/>
      <c r="AF99" s="52"/>
      <c r="AG99" s="52"/>
      <c r="AH99" s="52"/>
      <c r="AI99" s="52"/>
      <c r="AJ99" s="53"/>
      <c r="AK99" s="53"/>
      <c r="AL99" s="53"/>
      <c r="AM99" s="53"/>
      <c r="AN99" s="53"/>
      <c r="AO99" s="53"/>
      <c r="AP99" s="53"/>
      <c r="AQ99" s="53"/>
    </row>
    <row r="100" spans="1:43" x14ac:dyDescent="0.3">
      <c r="A100" s="2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51"/>
      <c r="T100" s="51"/>
      <c r="U100" s="51"/>
      <c r="V100" s="51"/>
      <c r="W100" s="51"/>
      <c r="X100" s="51"/>
      <c r="Y100" s="51"/>
      <c r="Z100" s="51"/>
      <c r="AA100" s="52"/>
      <c r="AB100" s="52"/>
      <c r="AC100" s="52"/>
      <c r="AD100" s="52"/>
      <c r="AE100" s="52"/>
      <c r="AF100" s="52"/>
      <c r="AG100" s="52"/>
      <c r="AH100" s="52"/>
      <c r="AI100" s="52"/>
      <c r="AJ100" s="53"/>
      <c r="AK100" s="53"/>
      <c r="AL100" s="53"/>
      <c r="AM100" s="53"/>
      <c r="AN100" s="53"/>
      <c r="AO100" s="53"/>
      <c r="AP100" s="53"/>
      <c r="AQ100" s="53"/>
    </row>
    <row r="101" spans="1:43" x14ac:dyDescent="0.3">
      <c r="A101" s="2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51"/>
      <c r="T101" s="51"/>
      <c r="U101" s="51"/>
      <c r="V101" s="51"/>
      <c r="W101" s="51"/>
      <c r="X101" s="51"/>
      <c r="Y101" s="51"/>
      <c r="Z101" s="51"/>
      <c r="AA101" s="52"/>
      <c r="AB101" s="52"/>
      <c r="AC101" s="52"/>
      <c r="AD101" s="52"/>
      <c r="AE101" s="52"/>
      <c r="AF101" s="52"/>
      <c r="AG101" s="52"/>
      <c r="AH101" s="52"/>
      <c r="AI101" s="52"/>
      <c r="AJ101" s="53"/>
      <c r="AK101" s="53"/>
      <c r="AL101" s="53"/>
      <c r="AM101" s="53"/>
      <c r="AN101" s="53"/>
      <c r="AO101" s="53"/>
      <c r="AP101" s="53"/>
      <c r="AQ101" s="53"/>
    </row>
    <row r="102" spans="1:43" x14ac:dyDescent="0.3">
      <c r="A102" s="2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51"/>
      <c r="T102" s="51"/>
      <c r="U102" s="51"/>
      <c r="V102" s="51"/>
      <c r="W102" s="51"/>
      <c r="X102" s="51"/>
      <c r="Y102" s="51"/>
      <c r="Z102" s="51"/>
      <c r="AA102" s="52"/>
      <c r="AB102" s="52"/>
      <c r="AC102" s="52"/>
      <c r="AD102" s="52"/>
      <c r="AE102" s="52"/>
      <c r="AF102" s="52"/>
      <c r="AG102" s="52"/>
      <c r="AH102" s="52"/>
      <c r="AI102" s="52"/>
      <c r="AJ102" s="53"/>
      <c r="AK102" s="53"/>
      <c r="AL102" s="53"/>
      <c r="AM102" s="53"/>
      <c r="AN102" s="53"/>
      <c r="AO102" s="53"/>
      <c r="AP102" s="53"/>
      <c r="AQ102" s="53"/>
    </row>
    <row r="103" spans="1:43" x14ac:dyDescent="0.3">
      <c r="A103" s="2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51"/>
      <c r="T103" s="51"/>
      <c r="U103" s="51"/>
      <c r="V103" s="51"/>
      <c r="W103" s="51"/>
      <c r="X103" s="51"/>
      <c r="Y103" s="51"/>
      <c r="Z103" s="51"/>
      <c r="AA103" s="52"/>
      <c r="AB103" s="52"/>
      <c r="AC103" s="52"/>
      <c r="AD103" s="52"/>
      <c r="AE103" s="52"/>
      <c r="AF103" s="52"/>
      <c r="AG103" s="52"/>
      <c r="AH103" s="52"/>
      <c r="AI103" s="52"/>
      <c r="AJ103" s="53"/>
      <c r="AK103" s="53"/>
      <c r="AL103" s="53"/>
      <c r="AM103" s="53"/>
      <c r="AN103" s="53"/>
      <c r="AO103" s="53"/>
      <c r="AP103" s="53"/>
      <c r="AQ103" s="53"/>
    </row>
    <row r="104" spans="1:43" x14ac:dyDescent="0.3">
      <c r="A104" s="2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51"/>
      <c r="T104" s="51"/>
      <c r="U104" s="51"/>
      <c r="V104" s="51"/>
      <c r="W104" s="51"/>
      <c r="X104" s="51"/>
      <c r="Y104" s="51"/>
      <c r="Z104" s="51"/>
      <c r="AA104" s="52"/>
      <c r="AB104" s="52"/>
      <c r="AC104" s="52"/>
      <c r="AD104" s="52"/>
      <c r="AE104" s="52"/>
      <c r="AF104" s="52"/>
      <c r="AG104" s="52"/>
      <c r="AH104" s="52"/>
      <c r="AI104" s="52"/>
      <c r="AJ104" s="53"/>
      <c r="AK104" s="53"/>
      <c r="AL104" s="53"/>
      <c r="AM104" s="53"/>
      <c r="AN104" s="53"/>
      <c r="AO104" s="53"/>
      <c r="AP104" s="53"/>
      <c r="AQ104" s="53"/>
    </row>
    <row r="105" spans="1:43" x14ac:dyDescent="0.3">
      <c r="A105" s="2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51"/>
      <c r="T105" s="51"/>
      <c r="U105" s="51"/>
      <c r="V105" s="51"/>
      <c r="W105" s="51"/>
      <c r="X105" s="51"/>
      <c r="Y105" s="51"/>
      <c r="Z105" s="51"/>
      <c r="AA105" s="52"/>
      <c r="AB105" s="52"/>
      <c r="AC105" s="52"/>
      <c r="AD105" s="52"/>
      <c r="AE105" s="52"/>
      <c r="AF105" s="52"/>
      <c r="AG105" s="52"/>
      <c r="AH105" s="52"/>
      <c r="AI105" s="52"/>
      <c r="AJ105" s="53"/>
      <c r="AK105" s="53"/>
      <c r="AL105" s="53"/>
      <c r="AM105" s="53"/>
      <c r="AN105" s="53"/>
      <c r="AO105" s="53"/>
      <c r="AP105" s="53"/>
      <c r="AQ105" s="53"/>
    </row>
    <row r="106" spans="1:43" x14ac:dyDescent="0.3">
      <c r="A106" s="2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51"/>
      <c r="T106" s="51"/>
      <c r="U106" s="51"/>
      <c r="V106" s="51"/>
      <c r="W106" s="51"/>
      <c r="X106" s="51"/>
      <c r="Y106" s="51"/>
      <c r="Z106" s="51"/>
      <c r="AA106" s="52"/>
      <c r="AB106" s="52"/>
      <c r="AC106" s="52"/>
      <c r="AD106" s="52"/>
      <c r="AE106" s="52"/>
      <c r="AF106" s="52"/>
      <c r="AG106" s="52"/>
      <c r="AH106" s="52"/>
      <c r="AI106" s="52"/>
      <c r="AJ106" s="53"/>
      <c r="AK106" s="53"/>
      <c r="AL106" s="53"/>
      <c r="AM106" s="53"/>
      <c r="AN106" s="53"/>
      <c r="AO106" s="53"/>
      <c r="AP106" s="53"/>
      <c r="AQ106" s="53"/>
    </row>
    <row r="107" spans="1:43" x14ac:dyDescent="0.3">
      <c r="A107" s="2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51"/>
      <c r="T107" s="51"/>
      <c r="U107" s="51"/>
      <c r="V107" s="51"/>
      <c r="W107" s="51"/>
      <c r="X107" s="51"/>
      <c r="Y107" s="51"/>
      <c r="Z107" s="51"/>
      <c r="AA107" s="52"/>
      <c r="AB107" s="52"/>
      <c r="AC107" s="52"/>
      <c r="AD107" s="52"/>
      <c r="AE107" s="52"/>
      <c r="AF107" s="52"/>
      <c r="AG107" s="52"/>
      <c r="AH107" s="52"/>
      <c r="AI107" s="52"/>
      <c r="AJ107" s="53"/>
      <c r="AK107" s="53"/>
      <c r="AL107" s="53"/>
      <c r="AM107" s="53"/>
      <c r="AN107" s="53"/>
      <c r="AO107" s="53"/>
      <c r="AP107" s="53"/>
      <c r="AQ107" s="53"/>
    </row>
    <row r="108" spans="1:43" x14ac:dyDescent="0.3">
      <c r="A108" s="2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51"/>
      <c r="T108" s="51"/>
      <c r="U108" s="51"/>
      <c r="V108" s="51"/>
      <c r="W108" s="51"/>
      <c r="X108" s="51"/>
      <c r="Y108" s="51"/>
      <c r="Z108" s="51"/>
      <c r="AA108" s="52"/>
      <c r="AB108" s="52"/>
      <c r="AC108" s="52"/>
      <c r="AD108" s="52"/>
      <c r="AE108" s="52"/>
      <c r="AF108" s="52"/>
      <c r="AG108" s="52"/>
      <c r="AH108" s="52"/>
      <c r="AI108" s="52"/>
      <c r="AJ108" s="53"/>
      <c r="AK108" s="53"/>
      <c r="AL108" s="53"/>
      <c r="AM108" s="53"/>
      <c r="AN108" s="53"/>
      <c r="AO108" s="53"/>
      <c r="AP108" s="53"/>
      <c r="AQ108" s="53"/>
    </row>
    <row r="109" spans="1:43" x14ac:dyDescent="0.3">
      <c r="A109" s="2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51"/>
      <c r="T109" s="51"/>
      <c r="U109" s="51"/>
      <c r="V109" s="51"/>
      <c r="W109" s="51"/>
      <c r="X109" s="51"/>
      <c r="Y109" s="51"/>
      <c r="Z109" s="51"/>
      <c r="AA109" s="52"/>
      <c r="AB109" s="52"/>
      <c r="AC109" s="52"/>
      <c r="AD109" s="52"/>
      <c r="AE109" s="52"/>
      <c r="AF109" s="52"/>
      <c r="AG109" s="52"/>
      <c r="AH109" s="52"/>
      <c r="AI109" s="52"/>
      <c r="AJ109" s="53"/>
      <c r="AK109" s="53"/>
      <c r="AL109" s="53"/>
      <c r="AM109" s="53"/>
      <c r="AN109" s="53"/>
      <c r="AO109" s="53"/>
      <c r="AP109" s="53"/>
      <c r="AQ109" s="53"/>
    </row>
    <row r="110" spans="1:43" x14ac:dyDescent="0.3">
      <c r="A110" s="2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51"/>
      <c r="T110" s="51"/>
      <c r="U110" s="51"/>
      <c r="V110" s="51"/>
      <c r="W110" s="51"/>
      <c r="X110" s="51"/>
      <c r="Y110" s="51"/>
      <c r="Z110" s="51"/>
      <c r="AA110" s="52"/>
      <c r="AB110" s="52"/>
      <c r="AC110" s="52"/>
      <c r="AD110" s="52"/>
      <c r="AE110" s="52"/>
      <c r="AF110" s="52"/>
      <c r="AG110" s="52"/>
      <c r="AH110" s="52"/>
      <c r="AI110" s="52"/>
      <c r="AJ110" s="53"/>
      <c r="AK110" s="53"/>
      <c r="AL110" s="53"/>
      <c r="AM110" s="53"/>
      <c r="AN110" s="53"/>
      <c r="AO110" s="53"/>
      <c r="AP110" s="53"/>
      <c r="AQ110" s="53"/>
    </row>
    <row r="111" spans="1:43" x14ac:dyDescent="0.3">
      <c r="A111" s="2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51"/>
      <c r="T111" s="51"/>
      <c r="U111" s="51"/>
      <c r="V111" s="51"/>
      <c r="W111" s="51"/>
      <c r="X111" s="51"/>
      <c r="Y111" s="51"/>
      <c r="Z111" s="51"/>
      <c r="AA111" s="52"/>
      <c r="AB111" s="52"/>
      <c r="AC111" s="52"/>
      <c r="AD111" s="52"/>
      <c r="AE111" s="52"/>
      <c r="AF111" s="52"/>
      <c r="AG111" s="52"/>
      <c r="AH111" s="52"/>
      <c r="AI111" s="52"/>
      <c r="AJ111" s="53"/>
      <c r="AK111" s="53"/>
      <c r="AL111" s="53"/>
      <c r="AM111" s="53"/>
      <c r="AN111" s="53"/>
      <c r="AO111" s="53"/>
      <c r="AP111" s="53"/>
      <c r="AQ111" s="53"/>
    </row>
    <row r="112" spans="1:43" x14ac:dyDescent="0.3">
      <c r="A112" s="2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51"/>
      <c r="T112" s="51"/>
      <c r="U112" s="51"/>
      <c r="V112" s="51"/>
      <c r="W112" s="51"/>
      <c r="X112" s="51"/>
      <c r="Y112" s="51"/>
      <c r="Z112" s="51"/>
      <c r="AA112" s="52"/>
      <c r="AB112" s="52"/>
      <c r="AC112" s="52"/>
      <c r="AD112" s="52"/>
      <c r="AE112" s="52"/>
      <c r="AF112" s="52"/>
      <c r="AG112" s="52"/>
      <c r="AH112" s="52"/>
      <c r="AI112" s="52"/>
      <c r="AJ112" s="53"/>
      <c r="AK112" s="53"/>
      <c r="AL112" s="53"/>
      <c r="AM112" s="53"/>
      <c r="AN112" s="53"/>
      <c r="AO112" s="53"/>
      <c r="AP112" s="53"/>
      <c r="AQ112" s="53"/>
    </row>
    <row r="113" spans="1:43" x14ac:dyDescent="0.3">
      <c r="A113" s="2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51"/>
      <c r="T113" s="51"/>
      <c r="U113" s="51"/>
      <c r="V113" s="51"/>
      <c r="W113" s="51"/>
      <c r="X113" s="51"/>
      <c r="Y113" s="51"/>
      <c r="Z113" s="51"/>
      <c r="AA113" s="52"/>
      <c r="AB113" s="52"/>
      <c r="AC113" s="52"/>
      <c r="AD113" s="52"/>
      <c r="AE113" s="52"/>
      <c r="AF113" s="52"/>
      <c r="AG113" s="52"/>
      <c r="AH113" s="52"/>
      <c r="AI113" s="52"/>
      <c r="AJ113" s="53"/>
      <c r="AK113" s="53"/>
      <c r="AL113" s="53"/>
      <c r="AM113" s="53"/>
      <c r="AN113" s="53"/>
      <c r="AO113" s="53"/>
      <c r="AP113" s="53"/>
      <c r="AQ113" s="53"/>
    </row>
    <row r="114" spans="1:43" x14ac:dyDescent="0.3">
      <c r="A114" s="2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51"/>
      <c r="T114" s="51"/>
      <c r="U114" s="51"/>
      <c r="V114" s="51"/>
      <c r="W114" s="51"/>
      <c r="X114" s="51"/>
      <c r="Y114" s="51"/>
      <c r="Z114" s="51"/>
      <c r="AA114" s="52"/>
      <c r="AB114" s="52"/>
      <c r="AC114" s="52"/>
      <c r="AD114" s="52"/>
      <c r="AE114" s="52"/>
      <c r="AF114" s="52"/>
      <c r="AG114" s="52"/>
      <c r="AH114" s="52"/>
      <c r="AI114" s="52"/>
      <c r="AJ114" s="53"/>
      <c r="AK114" s="53"/>
      <c r="AL114" s="53"/>
      <c r="AM114" s="53"/>
      <c r="AN114" s="53"/>
      <c r="AO114" s="53"/>
      <c r="AP114" s="53"/>
      <c r="AQ114" s="53"/>
    </row>
    <row r="115" spans="1:43" x14ac:dyDescent="0.3">
      <c r="A115" s="2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51"/>
      <c r="T115" s="51"/>
      <c r="U115" s="51"/>
      <c r="V115" s="51"/>
      <c r="W115" s="51"/>
      <c r="X115" s="51"/>
      <c r="Y115" s="51"/>
      <c r="Z115" s="51"/>
      <c r="AA115" s="52"/>
      <c r="AB115" s="52"/>
      <c r="AC115" s="52"/>
      <c r="AD115" s="52"/>
      <c r="AE115" s="52"/>
      <c r="AF115" s="52"/>
      <c r="AG115" s="52"/>
      <c r="AH115" s="52"/>
      <c r="AI115" s="52"/>
      <c r="AJ115" s="53"/>
      <c r="AK115" s="53"/>
      <c r="AL115" s="53"/>
      <c r="AM115" s="53"/>
      <c r="AN115" s="53"/>
      <c r="AO115" s="53"/>
      <c r="AP115" s="53"/>
      <c r="AQ115" s="53"/>
    </row>
    <row r="116" spans="1:43" x14ac:dyDescent="0.3">
      <c r="A116" s="2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51"/>
      <c r="T116" s="51"/>
      <c r="U116" s="51"/>
      <c r="V116" s="51"/>
      <c r="W116" s="51"/>
      <c r="X116" s="51"/>
      <c r="Y116" s="51"/>
      <c r="Z116" s="51"/>
      <c r="AA116" s="52"/>
      <c r="AB116" s="52"/>
      <c r="AC116" s="52"/>
      <c r="AD116" s="52"/>
      <c r="AE116" s="52"/>
      <c r="AF116" s="52"/>
      <c r="AG116" s="52"/>
      <c r="AH116" s="52"/>
      <c r="AI116" s="52"/>
      <c r="AJ116" s="53"/>
      <c r="AK116" s="53"/>
      <c r="AL116" s="53"/>
      <c r="AM116" s="53"/>
      <c r="AN116" s="53"/>
      <c r="AO116" s="53"/>
      <c r="AP116" s="53"/>
      <c r="AQ116" s="53"/>
    </row>
    <row r="117" spans="1:43" x14ac:dyDescent="0.3">
      <c r="A117" s="2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51"/>
      <c r="T117" s="51"/>
      <c r="U117" s="51"/>
      <c r="V117" s="51"/>
      <c r="W117" s="51"/>
      <c r="X117" s="51"/>
      <c r="Y117" s="51"/>
      <c r="Z117" s="51"/>
      <c r="AA117" s="52"/>
      <c r="AB117" s="52"/>
      <c r="AC117" s="52"/>
      <c r="AD117" s="52"/>
      <c r="AE117" s="52"/>
      <c r="AF117" s="52"/>
      <c r="AG117" s="52"/>
      <c r="AH117" s="52"/>
      <c r="AI117" s="52"/>
      <c r="AJ117" s="53"/>
      <c r="AK117" s="53"/>
      <c r="AL117" s="53"/>
      <c r="AM117" s="53"/>
      <c r="AN117" s="53"/>
      <c r="AO117" s="53"/>
      <c r="AP117" s="53"/>
      <c r="AQ117" s="53"/>
    </row>
    <row r="118" spans="1:43" x14ac:dyDescent="0.3">
      <c r="A118" s="2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51"/>
      <c r="T118" s="51"/>
      <c r="U118" s="51"/>
      <c r="V118" s="51"/>
      <c r="W118" s="51"/>
      <c r="X118" s="51"/>
      <c r="Y118" s="51"/>
      <c r="Z118" s="51"/>
      <c r="AA118" s="52"/>
      <c r="AB118" s="52"/>
      <c r="AC118" s="52"/>
      <c r="AD118" s="52"/>
      <c r="AE118" s="52"/>
      <c r="AF118" s="52"/>
      <c r="AG118" s="52"/>
      <c r="AH118" s="52"/>
      <c r="AI118" s="52"/>
      <c r="AJ118" s="53"/>
      <c r="AK118" s="53"/>
      <c r="AL118" s="53"/>
      <c r="AM118" s="53"/>
      <c r="AN118" s="53"/>
      <c r="AO118" s="53"/>
      <c r="AP118" s="53"/>
      <c r="AQ118" s="53"/>
    </row>
    <row r="119" spans="1:43" x14ac:dyDescent="0.3">
      <c r="A119" s="2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51"/>
      <c r="T119" s="51"/>
      <c r="U119" s="51"/>
      <c r="V119" s="51"/>
      <c r="W119" s="51"/>
      <c r="X119" s="51"/>
      <c r="Y119" s="51"/>
      <c r="Z119" s="51"/>
      <c r="AA119" s="52"/>
      <c r="AB119" s="52"/>
      <c r="AC119" s="52"/>
      <c r="AD119" s="52"/>
      <c r="AE119" s="52"/>
      <c r="AF119" s="52"/>
      <c r="AG119" s="52"/>
      <c r="AH119" s="52"/>
      <c r="AI119" s="52"/>
      <c r="AJ119" s="53"/>
      <c r="AK119" s="53"/>
      <c r="AL119" s="53"/>
      <c r="AM119" s="53"/>
      <c r="AN119" s="53"/>
      <c r="AO119" s="53"/>
      <c r="AP119" s="53"/>
      <c r="AQ119" s="53"/>
    </row>
    <row r="120" spans="1:43" x14ac:dyDescent="0.3">
      <c r="A120" s="2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51"/>
      <c r="T120" s="51"/>
      <c r="U120" s="51"/>
      <c r="V120" s="51"/>
      <c r="W120" s="51"/>
      <c r="X120" s="51"/>
      <c r="Y120" s="51"/>
      <c r="Z120" s="51"/>
      <c r="AA120" s="52"/>
      <c r="AB120" s="52"/>
      <c r="AC120" s="52"/>
      <c r="AD120" s="52"/>
      <c r="AE120" s="52"/>
      <c r="AF120" s="52"/>
      <c r="AG120" s="52"/>
      <c r="AH120" s="52"/>
      <c r="AI120" s="52"/>
      <c r="AJ120" s="53"/>
      <c r="AK120" s="53"/>
      <c r="AL120" s="53"/>
      <c r="AM120" s="53"/>
      <c r="AN120" s="53"/>
      <c r="AO120" s="53"/>
      <c r="AP120" s="53"/>
      <c r="AQ120" s="53"/>
    </row>
    <row r="121" spans="1:43" x14ac:dyDescent="0.3">
      <c r="A121" s="2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51"/>
      <c r="T121" s="51"/>
      <c r="U121" s="51"/>
      <c r="V121" s="51"/>
      <c r="W121" s="51"/>
      <c r="X121" s="51"/>
      <c r="Y121" s="51"/>
      <c r="Z121" s="51"/>
      <c r="AA121" s="52"/>
      <c r="AB121" s="52"/>
      <c r="AC121" s="52"/>
      <c r="AD121" s="52"/>
      <c r="AE121" s="52"/>
      <c r="AF121" s="52"/>
      <c r="AG121" s="52"/>
      <c r="AH121" s="52"/>
      <c r="AI121" s="52"/>
      <c r="AJ121" s="53"/>
      <c r="AK121" s="53"/>
      <c r="AL121" s="53"/>
      <c r="AM121" s="53"/>
      <c r="AN121" s="53"/>
      <c r="AO121" s="53"/>
      <c r="AP121" s="53"/>
      <c r="AQ121" s="53"/>
    </row>
    <row r="122" spans="1:43" x14ac:dyDescent="0.3">
      <c r="A122" s="2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51"/>
      <c r="T122" s="51"/>
      <c r="U122" s="51"/>
      <c r="V122" s="51"/>
      <c r="W122" s="51"/>
      <c r="X122" s="51"/>
      <c r="Y122" s="51"/>
      <c r="Z122" s="51"/>
      <c r="AA122" s="52"/>
      <c r="AB122" s="52"/>
      <c r="AC122" s="52"/>
      <c r="AD122" s="52"/>
      <c r="AE122" s="52"/>
      <c r="AF122" s="52"/>
      <c r="AG122" s="52"/>
      <c r="AH122" s="52"/>
      <c r="AI122" s="52"/>
      <c r="AJ122" s="53"/>
      <c r="AK122" s="53"/>
      <c r="AL122" s="53"/>
      <c r="AM122" s="53"/>
      <c r="AN122" s="53"/>
      <c r="AO122" s="53"/>
      <c r="AP122" s="53"/>
      <c r="AQ122" s="53"/>
    </row>
    <row r="123" spans="1:43" x14ac:dyDescent="0.3">
      <c r="A123" s="2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51"/>
      <c r="T123" s="51"/>
      <c r="U123" s="51"/>
      <c r="V123" s="51"/>
      <c r="W123" s="51"/>
      <c r="X123" s="51"/>
      <c r="Y123" s="51"/>
      <c r="Z123" s="51"/>
      <c r="AA123" s="52"/>
      <c r="AB123" s="52"/>
      <c r="AC123" s="52"/>
      <c r="AD123" s="52"/>
      <c r="AE123" s="52"/>
      <c r="AF123" s="52"/>
      <c r="AG123" s="52"/>
      <c r="AH123" s="52"/>
      <c r="AI123" s="52"/>
      <c r="AJ123" s="53"/>
      <c r="AK123" s="53"/>
      <c r="AL123" s="53"/>
      <c r="AM123" s="53"/>
      <c r="AN123" s="53"/>
      <c r="AO123" s="53"/>
      <c r="AP123" s="53"/>
      <c r="AQ123" s="53"/>
    </row>
    <row r="124" spans="1:43" x14ac:dyDescent="0.3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58"/>
      <c r="T124" s="58"/>
      <c r="U124" s="58"/>
      <c r="V124" s="58"/>
      <c r="W124" s="58"/>
      <c r="X124" s="58"/>
      <c r="Y124" s="58"/>
      <c r="Z124" s="58"/>
      <c r="AA124" s="53"/>
      <c r="AB124" s="53"/>
      <c r="AC124" s="53"/>
      <c r="AD124" s="53"/>
      <c r="AE124" s="53"/>
      <c r="AF124" s="53"/>
      <c r="AG124" s="53"/>
      <c r="AH124" s="53"/>
      <c r="AI124" s="53"/>
      <c r="AJ124" s="53"/>
      <c r="AK124" s="53"/>
      <c r="AL124" s="53"/>
      <c r="AM124" s="53"/>
      <c r="AN124" s="53"/>
      <c r="AO124" s="53"/>
      <c r="AP124" s="53"/>
      <c r="AQ124" s="53"/>
    </row>
    <row r="125" spans="1:43" x14ac:dyDescent="0.3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58"/>
      <c r="T125" s="58"/>
      <c r="U125" s="58"/>
      <c r="V125" s="58"/>
      <c r="W125" s="58"/>
      <c r="X125" s="58"/>
      <c r="Y125" s="58"/>
      <c r="Z125" s="58"/>
      <c r="AA125" s="53"/>
      <c r="AB125" s="53"/>
      <c r="AC125" s="53"/>
      <c r="AD125" s="53"/>
      <c r="AE125" s="53"/>
      <c r="AF125" s="53"/>
      <c r="AG125" s="53"/>
      <c r="AH125" s="53"/>
      <c r="AI125" s="53"/>
      <c r="AJ125" s="53"/>
      <c r="AK125" s="53"/>
      <c r="AL125" s="53"/>
      <c r="AM125" s="53"/>
      <c r="AN125" s="53"/>
      <c r="AO125" s="53"/>
      <c r="AP125" s="53"/>
      <c r="AQ125" s="53"/>
    </row>
    <row r="126" spans="1:43" x14ac:dyDescent="0.3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58"/>
      <c r="T126" s="58"/>
      <c r="U126" s="58"/>
      <c r="V126" s="58"/>
      <c r="W126" s="58"/>
      <c r="X126" s="58"/>
      <c r="Y126" s="58"/>
      <c r="Z126" s="58"/>
      <c r="AA126" s="53"/>
      <c r="AB126" s="53"/>
      <c r="AC126" s="53"/>
      <c r="AD126" s="53"/>
      <c r="AE126" s="53"/>
      <c r="AF126" s="53"/>
      <c r="AG126" s="53"/>
      <c r="AH126" s="53"/>
      <c r="AI126" s="53"/>
      <c r="AJ126" s="53"/>
      <c r="AK126" s="53"/>
      <c r="AL126" s="53"/>
      <c r="AM126" s="53"/>
      <c r="AN126" s="53"/>
      <c r="AO126" s="53"/>
      <c r="AP126" s="53"/>
      <c r="AQ126" s="53"/>
    </row>
    <row r="127" spans="1:43" x14ac:dyDescent="0.3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58"/>
      <c r="T127" s="58"/>
      <c r="U127" s="58"/>
      <c r="V127" s="58"/>
      <c r="W127" s="58"/>
      <c r="X127" s="58"/>
      <c r="Y127" s="58"/>
      <c r="Z127" s="58"/>
      <c r="AA127" s="53"/>
      <c r="AB127" s="53"/>
      <c r="AC127" s="53"/>
      <c r="AD127" s="53"/>
      <c r="AE127" s="53"/>
      <c r="AF127" s="53"/>
      <c r="AG127" s="53"/>
      <c r="AH127" s="53"/>
      <c r="AI127" s="53"/>
      <c r="AJ127" s="53"/>
      <c r="AK127" s="53"/>
      <c r="AL127" s="53"/>
      <c r="AM127" s="53"/>
      <c r="AN127" s="53"/>
      <c r="AO127" s="53"/>
      <c r="AP127" s="53"/>
      <c r="AQ127" s="53"/>
    </row>
    <row r="128" spans="1:43" x14ac:dyDescent="0.3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58"/>
      <c r="T128" s="58"/>
      <c r="U128" s="58"/>
      <c r="V128" s="58"/>
      <c r="W128" s="58"/>
      <c r="X128" s="58"/>
      <c r="Y128" s="58"/>
      <c r="Z128" s="58"/>
      <c r="AA128" s="53"/>
      <c r="AB128" s="53"/>
      <c r="AC128" s="53"/>
      <c r="AD128" s="53"/>
      <c r="AE128" s="53"/>
      <c r="AF128" s="53"/>
      <c r="AG128" s="53"/>
      <c r="AH128" s="53"/>
      <c r="AI128" s="53"/>
      <c r="AJ128" s="53"/>
      <c r="AK128" s="53"/>
      <c r="AL128" s="53"/>
      <c r="AM128" s="53"/>
      <c r="AN128" s="53"/>
      <c r="AO128" s="53"/>
      <c r="AP128" s="53"/>
      <c r="AQ128" s="53"/>
    </row>
    <row r="129" spans="2:43" x14ac:dyDescent="0.3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58"/>
      <c r="T129" s="58"/>
      <c r="U129" s="58"/>
      <c r="V129" s="58"/>
      <c r="W129" s="58"/>
      <c r="X129" s="58"/>
      <c r="Y129" s="58"/>
      <c r="Z129" s="58"/>
      <c r="AA129" s="53"/>
      <c r="AB129" s="53"/>
      <c r="AC129" s="53"/>
      <c r="AD129" s="53"/>
      <c r="AE129" s="53"/>
      <c r="AF129" s="53"/>
      <c r="AG129" s="53"/>
      <c r="AH129" s="53"/>
      <c r="AI129" s="53"/>
      <c r="AJ129" s="53"/>
      <c r="AK129" s="53"/>
      <c r="AL129" s="53"/>
      <c r="AM129" s="53"/>
      <c r="AN129" s="53"/>
      <c r="AO129" s="53"/>
      <c r="AP129" s="53"/>
      <c r="AQ129" s="53"/>
    </row>
    <row r="130" spans="2:43" x14ac:dyDescent="0.3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58"/>
      <c r="T130" s="58"/>
      <c r="U130" s="58"/>
      <c r="V130" s="58"/>
      <c r="W130" s="58"/>
      <c r="X130" s="58"/>
      <c r="Y130" s="58"/>
      <c r="Z130" s="58"/>
      <c r="AA130" s="53"/>
      <c r="AB130" s="53"/>
      <c r="AC130" s="53"/>
      <c r="AD130" s="53"/>
      <c r="AE130" s="53"/>
      <c r="AF130" s="53"/>
      <c r="AG130" s="53"/>
      <c r="AH130" s="53"/>
      <c r="AI130" s="53"/>
      <c r="AJ130" s="53"/>
      <c r="AK130" s="53"/>
      <c r="AL130" s="53"/>
      <c r="AM130" s="53"/>
      <c r="AN130" s="53"/>
      <c r="AO130" s="53"/>
      <c r="AP130" s="53"/>
      <c r="AQ130" s="53"/>
    </row>
    <row r="131" spans="2:43" x14ac:dyDescent="0.3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58"/>
      <c r="T131" s="58"/>
      <c r="U131" s="58"/>
      <c r="V131" s="58"/>
      <c r="W131" s="58"/>
      <c r="X131" s="58"/>
      <c r="Y131" s="58"/>
      <c r="Z131" s="58"/>
      <c r="AA131" s="53"/>
      <c r="AB131" s="53"/>
      <c r="AC131" s="53"/>
      <c r="AD131" s="53"/>
      <c r="AE131" s="53"/>
      <c r="AF131" s="53"/>
      <c r="AG131" s="53"/>
      <c r="AH131" s="53"/>
      <c r="AI131" s="53"/>
      <c r="AJ131" s="53"/>
      <c r="AK131" s="53"/>
      <c r="AL131" s="53"/>
      <c r="AM131" s="53"/>
      <c r="AN131" s="53"/>
      <c r="AO131" s="53"/>
      <c r="AP131" s="53"/>
      <c r="AQ131" s="53"/>
    </row>
    <row r="132" spans="2:43" x14ac:dyDescent="0.3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58"/>
      <c r="T132" s="58"/>
      <c r="U132" s="58"/>
      <c r="V132" s="58"/>
      <c r="W132" s="58"/>
      <c r="X132" s="58"/>
      <c r="Y132" s="58"/>
      <c r="Z132" s="58"/>
      <c r="AA132" s="53"/>
      <c r="AB132" s="53"/>
      <c r="AC132" s="53"/>
      <c r="AD132" s="53"/>
      <c r="AE132" s="53"/>
      <c r="AF132" s="53"/>
      <c r="AG132" s="53"/>
      <c r="AH132" s="53"/>
      <c r="AI132" s="53"/>
      <c r="AJ132" s="53"/>
      <c r="AK132" s="53"/>
      <c r="AL132" s="53"/>
      <c r="AM132" s="53"/>
      <c r="AN132" s="53"/>
      <c r="AO132" s="53"/>
      <c r="AP132" s="53"/>
      <c r="AQ132" s="53"/>
    </row>
    <row r="133" spans="2:43" x14ac:dyDescent="0.3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58"/>
      <c r="T133" s="58"/>
      <c r="U133" s="58"/>
      <c r="V133" s="58"/>
      <c r="W133" s="58"/>
      <c r="X133" s="58"/>
      <c r="Y133" s="58"/>
      <c r="Z133" s="58"/>
      <c r="AA133" s="53"/>
      <c r="AB133" s="53"/>
      <c r="AC133" s="53"/>
      <c r="AD133" s="53"/>
      <c r="AE133" s="53"/>
      <c r="AF133" s="53"/>
      <c r="AG133" s="53"/>
      <c r="AH133" s="53"/>
      <c r="AI133" s="53"/>
      <c r="AJ133" s="53"/>
      <c r="AK133" s="53"/>
      <c r="AL133" s="53"/>
      <c r="AM133" s="53"/>
      <c r="AN133" s="53"/>
      <c r="AO133" s="53"/>
      <c r="AP133" s="53"/>
      <c r="AQ133" s="53"/>
    </row>
    <row r="134" spans="2:43" x14ac:dyDescent="0.3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58"/>
      <c r="T134" s="58"/>
      <c r="U134" s="58"/>
      <c r="V134" s="58"/>
      <c r="W134" s="58"/>
      <c r="X134" s="58"/>
      <c r="Y134" s="58"/>
      <c r="Z134" s="58"/>
      <c r="AA134" s="53"/>
      <c r="AB134" s="53"/>
      <c r="AC134" s="53"/>
      <c r="AD134" s="53"/>
      <c r="AE134" s="53"/>
      <c r="AF134" s="53"/>
      <c r="AG134" s="53"/>
      <c r="AH134" s="53"/>
      <c r="AI134" s="53"/>
      <c r="AJ134" s="53"/>
      <c r="AK134" s="53"/>
      <c r="AL134" s="53"/>
      <c r="AM134" s="53"/>
      <c r="AN134" s="53"/>
      <c r="AO134" s="53"/>
      <c r="AP134" s="53"/>
      <c r="AQ134" s="53"/>
    </row>
    <row r="135" spans="2:43" x14ac:dyDescent="0.3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58"/>
      <c r="T135" s="58"/>
      <c r="U135" s="58"/>
      <c r="V135" s="58"/>
      <c r="W135" s="58"/>
      <c r="X135" s="58"/>
      <c r="Y135" s="58"/>
      <c r="Z135" s="58"/>
      <c r="AA135" s="53"/>
      <c r="AB135" s="53"/>
      <c r="AC135" s="53"/>
      <c r="AD135" s="53"/>
      <c r="AE135" s="53"/>
      <c r="AF135" s="53"/>
      <c r="AG135" s="53"/>
      <c r="AH135" s="53"/>
      <c r="AI135" s="53"/>
      <c r="AJ135" s="53"/>
      <c r="AK135" s="53"/>
      <c r="AL135" s="53"/>
      <c r="AM135" s="53"/>
      <c r="AN135" s="53"/>
      <c r="AO135" s="53"/>
      <c r="AP135" s="53"/>
      <c r="AQ135" s="53"/>
    </row>
    <row r="136" spans="2:43" x14ac:dyDescent="0.3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58"/>
      <c r="T136" s="58"/>
      <c r="U136" s="58"/>
      <c r="V136" s="58"/>
      <c r="W136" s="58"/>
      <c r="X136" s="58"/>
      <c r="Y136" s="58"/>
      <c r="Z136" s="58"/>
      <c r="AA136" s="53"/>
      <c r="AB136" s="53"/>
      <c r="AC136" s="53"/>
      <c r="AD136" s="53"/>
      <c r="AE136" s="53"/>
      <c r="AF136" s="53"/>
      <c r="AG136" s="53"/>
      <c r="AH136" s="53"/>
      <c r="AI136" s="53"/>
      <c r="AJ136" s="53"/>
      <c r="AK136" s="53"/>
      <c r="AL136" s="53"/>
      <c r="AM136" s="53"/>
      <c r="AN136" s="53"/>
      <c r="AO136" s="53"/>
      <c r="AP136" s="53"/>
      <c r="AQ136" s="53"/>
    </row>
    <row r="137" spans="2:43" x14ac:dyDescent="0.3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58"/>
      <c r="T137" s="58"/>
      <c r="U137" s="58"/>
      <c r="V137" s="58"/>
      <c r="W137" s="58"/>
      <c r="X137" s="58"/>
      <c r="Y137" s="58"/>
      <c r="Z137" s="58"/>
      <c r="AA137" s="53"/>
      <c r="AB137" s="53"/>
      <c r="AC137" s="53"/>
      <c r="AD137" s="53"/>
      <c r="AE137" s="53"/>
      <c r="AF137" s="53"/>
      <c r="AG137" s="53"/>
      <c r="AH137" s="53"/>
      <c r="AI137" s="53"/>
      <c r="AJ137" s="53"/>
      <c r="AK137" s="53"/>
      <c r="AL137" s="53"/>
      <c r="AM137" s="53"/>
      <c r="AN137" s="53"/>
      <c r="AO137" s="53"/>
      <c r="AP137" s="53"/>
      <c r="AQ137" s="53"/>
    </row>
    <row r="138" spans="2:43" x14ac:dyDescent="0.3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58"/>
      <c r="T138" s="58"/>
      <c r="U138" s="58"/>
      <c r="V138" s="58"/>
      <c r="W138" s="58"/>
      <c r="X138" s="58"/>
      <c r="Y138" s="58"/>
      <c r="Z138" s="58"/>
      <c r="AA138" s="53"/>
      <c r="AB138" s="53"/>
      <c r="AC138" s="53"/>
      <c r="AD138" s="53"/>
      <c r="AE138" s="53"/>
      <c r="AF138" s="53"/>
      <c r="AG138" s="53"/>
      <c r="AH138" s="53"/>
      <c r="AI138" s="53"/>
      <c r="AJ138" s="53"/>
      <c r="AK138" s="53"/>
      <c r="AL138" s="53"/>
      <c r="AM138" s="53"/>
      <c r="AN138" s="53"/>
      <c r="AO138" s="53"/>
      <c r="AP138" s="53"/>
      <c r="AQ138" s="53"/>
    </row>
    <row r="139" spans="2:43" x14ac:dyDescent="0.3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58"/>
      <c r="T139" s="58"/>
      <c r="U139" s="58"/>
      <c r="V139" s="58"/>
      <c r="W139" s="58"/>
      <c r="X139" s="58"/>
      <c r="Y139" s="58"/>
      <c r="Z139" s="58"/>
      <c r="AA139" s="53"/>
      <c r="AB139" s="53"/>
      <c r="AC139" s="53"/>
      <c r="AD139" s="53"/>
      <c r="AE139" s="53"/>
      <c r="AF139" s="53"/>
      <c r="AG139" s="53"/>
      <c r="AH139" s="53"/>
      <c r="AI139" s="53"/>
      <c r="AJ139" s="53"/>
      <c r="AK139" s="53"/>
      <c r="AL139" s="53"/>
      <c r="AM139" s="53"/>
      <c r="AN139" s="53"/>
      <c r="AO139" s="53"/>
      <c r="AP139" s="53"/>
      <c r="AQ139" s="53"/>
    </row>
    <row r="140" spans="2:43" x14ac:dyDescent="0.3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58"/>
      <c r="T140" s="58"/>
      <c r="U140" s="58"/>
      <c r="V140" s="58"/>
      <c r="W140" s="58"/>
      <c r="X140" s="58"/>
      <c r="Y140" s="58"/>
      <c r="Z140" s="58"/>
      <c r="AA140" s="53"/>
      <c r="AB140" s="53"/>
      <c r="AC140" s="53"/>
      <c r="AD140" s="53"/>
      <c r="AE140" s="53"/>
      <c r="AF140" s="53"/>
      <c r="AG140" s="53"/>
      <c r="AH140" s="53"/>
      <c r="AI140" s="53"/>
      <c r="AJ140" s="53"/>
      <c r="AK140" s="53"/>
      <c r="AL140" s="53"/>
      <c r="AM140" s="53"/>
      <c r="AN140" s="53"/>
      <c r="AO140" s="53"/>
      <c r="AP140" s="53"/>
      <c r="AQ140" s="53"/>
    </row>
    <row r="141" spans="2:43" x14ac:dyDescent="0.3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58"/>
      <c r="T141" s="58"/>
      <c r="U141" s="58"/>
      <c r="V141" s="58"/>
      <c r="W141" s="58"/>
      <c r="X141" s="58"/>
      <c r="Y141" s="58"/>
      <c r="Z141" s="58"/>
      <c r="AA141" s="53"/>
      <c r="AB141" s="53"/>
      <c r="AC141" s="53"/>
      <c r="AD141" s="53"/>
      <c r="AE141" s="53"/>
      <c r="AF141" s="53"/>
      <c r="AG141" s="53"/>
      <c r="AH141" s="53"/>
      <c r="AI141" s="53"/>
      <c r="AJ141" s="53"/>
      <c r="AK141" s="53"/>
      <c r="AL141" s="53"/>
      <c r="AM141" s="53"/>
      <c r="AN141" s="53"/>
      <c r="AO141" s="53"/>
      <c r="AP141" s="53"/>
      <c r="AQ141" s="53"/>
    </row>
    <row r="142" spans="2:43" x14ac:dyDescent="0.3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58"/>
      <c r="T142" s="58"/>
      <c r="U142" s="58"/>
      <c r="V142" s="58"/>
      <c r="W142" s="58"/>
      <c r="X142" s="58"/>
      <c r="Y142" s="58"/>
      <c r="Z142" s="58"/>
      <c r="AA142" s="53"/>
      <c r="AB142" s="53"/>
      <c r="AC142" s="53"/>
      <c r="AD142" s="53"/>
      <c r="AE142" s="53"/>
      <c r="AF142" s="53"/>
      <c r="AG142" s="53"/>
      <c r="AH142" s="53"/>
      <c r="AI142" s="53"/>
      <c r="AJ142" s="53"/>
      <c r="AK142" s="53"/>
      <c r="AL142" s="53"/>
      <c r="AM142" s="53"/>
      <c r="AN142" s="53"/>
      <c r="AO142" s="53"/>
      <c r="AP142" s="53"/>
      <c r="AQ142" s="53"/>
    </row>
    <row r="143" spans="2:43" x14ac:dyDescent="0.3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58"/>
      <c r="T143" s="58"/>
      <c r="U143" s="58"/>
      <c r="V143" s="58"/>
      <c r="W143" s="58"/>
      <c r="X143" s="58"/>
      <c r="Y143" s="58"/>
      <c r="Z143" s="58"/>
      <c r="AA143" s="53"/>
      <c r="AB143" s="53"/>
      <c r="AC143" s="53"/>
      <c r="AD143" s="53"/>
      <c r="AE143" s="53"/>
      <c r="AF143" s="53"/>
      <c r="AG143" s="53"/>
      <c r="AH143" s="53"/>
      <c r="AI143" s="53"/>
      <c r="AJ143" s="53"/>
      <c r="AK143" s="53"/>
      <c r="AL143" s="53"/>
      <c r="AM143" s="53"/>
      <c r="AN143" s="53"/>
      <c r="AO143" s="53"/>
      <c r="AP143" s="53"/>
      <c r="AQ143" s="53"/>
    </row>
    <row r="144" spans="2:43" x14ac:dyDescent="0.3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58"/>
      <c r="T144" s="58"/>
      <c r="U144" s="58"/>
      <c r="V144" s="58"/>
      <c r="W144" s="58"/>
      <c r="X144" s="58"/>
      <c r="Y144" s="58"/>
      <c r="Z144" s="58"/>
      <c r="AA144" s="53"/>
      <c r="AB144" s="53"/>
      <c r="AC144" s="53"/>
      <c r="AD144" s="53"/>
      <c r="AE144" s="53"/>
      <c r="AF144" s="53"/>
      <c r="AG144" s="53"/>
      <c r="AH144" s="53"/>
      <c r="AI144" s="53"/>
      <c r="AJ144" s="53"/>
      <c r="AK144" s="53"/>
      <c r="AL144" s="53"/>
      <c r="AM144" s="53"/>
      <c r="AN144" s="53"/>
      <c r="AO144" s="53"/>
      <c r="AP144" s="53"/>
      <c r="AQ144" s="53"/>
    </row>
    <row r="145" spans="2:43" x14ac:dyDescent="0.3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58"/>
      <c r="T145" s="58"/>
      <c r="U145" s="58"/>
      <c r="V145" s="58"/>
      <c r="W145" s="58"/>
      <c r="X145" s="58"/>
      <c r="Y145" s="58"/>
      <c r="Z145" s="58"/>
      <c r="AA145" s="53"/>
      <c r="AB145" s="53"/>
      <c r="AC145" s="53"/>
      <c r="AD145" s="53"/>
      <c r="AE145" s="53"/>
      <c r="AF145" s="53"/>
      <c r="AG145" s="53"/>
      <c r="AH145" s="53"/>
      <c r="AI145" s="53"/>
      <c r="AJ145" s="53"/>
      <c r="AK145" s="53"/>
      <c r="AL145" s="53"/>
      <c r="AM145" s="53"/>
      <c r="AN145" s="53"/>
      <c r="AO145" s="53"/>
      <c r="AP145" s="53"/>
      <c r="AQ145" s="53"/>
    </row>
    <row r="146" spans="2:43" x14ac:dyDescent="0.3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58"/>
      <c r="T146" s="58"/>
      <c r="U146" s="58"/>
      <c r="V146" s="58"/>
      <c r="W146" s="58"/>
      <c r="X146" s="58"/>
      <c r="Y146" s="58"/>
      <c r="Z146" s="58"/>
      <c r="AA146" s="53"/>
      <c r="AB146" s="53"/>
      <c r="AC146" s="53"/>
      <c r="AD146" s="53"/>
      <c r="AE146" s="53"/>
      <c r="AF146" s="53"/>
      <c r="AG146" s="53"/>
      <c r="AH146" s="53"/>
      <c r="AI146" s="53"/>
      <c r="AJ146" s="53"/>
      <c r="AK146" s="53"/>
      <c r="AL146" s="53"/>
      <c r="AM146" s="53"/>
      <c r="AN146" s="53"/>
      <c r="AO146" s="53"/>
      <c r="AP146" s="53"/>
      <c r="AQ146" s="53"/>
    </row>
    <row r="147" spans="2:43" x14ac:dyDescent="0.3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58"/>
      <c r="T147" s="58"/>
      <c r="U147" s="58"/>
      <c r="V147" s="58"/>
      <c r="W147" s="58"/>
      <c r="X147" s="58"/>
      <c r="Y147" s="58"/>
      <c r="Z147" s="58"/>
      <c r="AA147" s="53"/>
      <c r="AB147" s="53"/>
      <c r="AC147" s="53"/>
      <c r="AD147" s="53"/>
      <c r="AE147" s="53"/>
      <c r="AF147" s="53"/>
      <c r="AG147" s="53"/>
      <c r="AH147" s="53"/>
      <c r="AI147" s="53"/>
      <c r="AJ147" s="53"/>
      <c r="AK147" s="53"/>
      <c r="AL147" s="53"/>
      <c r="AM147" s="53"/>
      <c r="AN147" s="53"/>
      <c r="AO147" s="53"/>
      <c r="AP147" s="53"/>
      <c r="AQ147" s="53"/>
    </row>
    <row r="148" spans="2:43" x14ac:dyDescent="0.3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58"/>
      <c r="T148" s="58"/>
      <c r="U148" s="58"/>
      <c r="V148" s="58"/>
      <c r="W148" s="58"/>
      <c r="X148" s="58"/>
      <c r="Y148" s="58"/>
      <c r="Z148" s="58"/>
      <c r="AA148" s="53"/>
      <c r="AB148" s="53"/>
      <c r="AC148" s="53"/>
      <c r="AD148" s="53"/>
      <c r="AE148" s="53"/>
      <c r="AF148" s="53"/>
      <c r="AG148" s="53"/>
      <c r="AH148" s="53"/>
      <c r="AI148" s="53"/>
      <c r="AJ148" s="53"/>
      <c r="AK148" s="53"/>
      <c r="AL148" s="53"/>
      <c r="AM148" s="53"/>
      <c r="AN148" s="53"/>
      <c r="AO148" s="53"/>
      <c r="AP148" s="53"/>
      <c r="AQ148" s="53"/>
    </row>
    <row r="149" spans="2:43" x14ac:dyDescent="0.3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58"/>
      <c r="T149" s="58"/>
      <c r="U149" s="58"/>
      <c r="V149" s="58"/>
      <c r="W149" s="58"/>
      <c r="X149" s="58"/>
      <c r="Y149" s="58"/>
      <c r="Z149" s="58"/>
      <c r="AA149" s="53"/>
      <c r="AB149" s="53"/>
      <c r="AC149" s="53"/>
      <c r="AD149" s="53"/>
      <c r="AE149" s="53"/>
      <c r="AF149" s="53"/>
      <c r="AG149" s="53"/>
      <c r="AH149" s="53"/>
      <c r="AI149" s="53"/>
      <c r="AJ149" s="53"/>
      <c r="AK149" s="53"/>
      <c r="AL149" s="53"/>
      <c r="AM149" s="53"/>
      <c r="AN149" s="53"/>
      <c r="AO149" s="53"/>
      <c r="AP149" s="53"/>
      <c r="AQ149" s="53"/>
    </row>
    <row r="150" spans="2:43" x14ac:dyDescent="0.3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58"/>
      <c r="T150" s="58"/>
      <c r="U150" s="58"/>
      <c r="V150" s="58"/>
      <c r="W150" s="58"/>
      <c r="X150" s="58"/>
      <c r="Y150" s="58"/>
      <c r="Z150" s="58"/>
      <c r="AA150" s="53"/>
      <c r="AB150" s="53"/>
      <c r="AC150" s="53"/>
      <c r="AD150" s="53"/>
      <c r="AE150" s="53"/>
      <c r="AF150" s="53"/>
      <c r="AG150" s="53"/>
      <c r="AH150" s="53"/>
      <c r="AI150" s="53"/>
      <c r="AJ150" s="53"/>
      <c r="AK150" s="53"/>
      <c r="AL150" s="53"/>
      <c r="AM150" s="53"/>
      <c r="AN150" s="53"/>
      <c r="AO150" s="53"/>
      <c r="AP150" s="53"/>
      <c r="AQ150" s="53"/>
    </row>
    <row r="151" spans="2:43" x14ac:dyDescent="0.3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58"/>
      <c r="T151" s="58"/>
      <c r="U151" s="58"/>
      <c r="V151" s="58"/>
      <c r="W151" s="58"/>
      <c r="X151" s="58"/>
      <c r="Y151" s="58"/>
      <c r="Z151" s="58"/>
      <c r="AA151" s="53"/>
      <c r="AB151" s="53"/>
      <c r="AC151" s="53"/>
      <c r="AD151" s="53"/>
      <c r="AE151" s="53"/>
      <c r="AF151" s="53"/>
      <c r="AG151" s="53"/>
      <c r="AH151" s="53"/>
      <c r="AI151" s="53"/>
      <c r="AJ151" s="53"/>
      <c r="AK151" s="53"/>
      <c r="AL151" s="53"/>
      <c r="AM151" s="53"/>
      <c r="AN151" s="53"/>
      <c r="AO151" s="53"/>
      <c r="AP151" s="53"/>
      <c r="AQ151" s="53"/>
    </row>
    <row r="152" spans="2:43" x14ac:dyDescent="0.3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58"/>
      <c r="T152" s="58"/>
      <c r="U152" s="58"/>
      <c r="V152" s="58"/>
      <c r="W152" s="58"/>
      <c r="X152" s="58"/>
      <c r="Y152" s="58"/>
      <c r="Z152" s="58"/>
      <c r="AA152" s="53"/>
      <c r="AB152" s="53"/>
      <c r="AC152" s="53"/>
      <c r="AD152" s="53"/>
      <c r="AE152" s="53"/>
      <c r="AF152" s="53"/>
      <c r="AG152" s="53"/>
      <c r="AH152" s="53"/>
      <c r="AI152" s="53"/>
      <c r="AJ152" s="53"/>
      <c r="AK152" s="53"/>
      <c r="AL152" s="53"/>
      <c r="AM152" s="53"/>
      <c r="AN152" s="53"/>
      <c r="AO152" s="53"/>
      <c r="AP152" s="53"/>
      <c r="AQ152" s="53"/>
    </row>
    <row r="153" spans="2:43" x14ac:dyDescent="0.3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58"/>
      <c r="T153" s="58"/>
      <c r="U153" s="58"/>
      <c r="V153" s="58"/>
      <c r="W153" s="58"/>
      <c r="X153" s="58"/>
      <c r="Y153" s="58"/>
      <c r="Z153" s="58"/>
      <c r="AA153" s="53"/>
      <c r="AB153" s="53"/>
      <c r="AC153" s="53"/>
      <c r="AD153" s="53"/>
      <c r="AE153" s="53"/>
      <c r="AF153" s="53"/>
      <c r="AG153" s="53"/>
      <c r="AH153" s="53"/>
      <c r="AI153" s="53"/>
      <c r="AJ153" s="53"/>
      <c r="AK153" s="53"/>
      <c r="AL153" s="53"/>
      <c r="AM153" s="53"/>
      <c r="AN153" s="53"/>
      <c r="AO153" s="53"/>
      <c r="AP153" s="53"/>
      <c r="AQ153" s="53"/>
    </row>
    <row r="154" spans="2:43" x14ac:dyDescent="0.3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58"/>
      <c r="T154" s="58"/>
      <c r="U154" s="58"/>
      <c r="V154" s="58"/>
      <c r="W154" s="58"/>
      <c r="X154" s="58"/>
      <c r="Y154" s="58"/>
      <c r="Z154" s="58"/>
      <c r="AA154" s="53"/>
      <c r="AB154" s="53"/>
      <c r="AC154" s="53"/>
      <c r="AD154" s="53"/>
      <c r="AE154" s="53"/>
      <c r="AF154" s="53"/>
      <c r="AG154" s="53"/>
      <c r="AH154" s="53"/>
      <c r="AI154" s="53"/>
      <c r="AJ154" s="53"/>
      <c r="AK154" s="53"/>
      <c r="AL154" s="53"/>
      <c r="AM154" s="53"/>
      <c r="AN154" s="53"/>
      <c r="AO154" s="53"/>
      <c r="AP154" s="53"/>
      <c r="AQ154" s="53"/>
    </row>
    <row r="155" spans="2:43" x14ac:dyDescent="0.3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58"/>
      <c r="T155" s="58"/>
      <c r="U155" s="58"/>
      <c r="V155" s="58"/>
      <c r="W155" s="58"/>
      <c r="X155" s="58"/>
      <c r="Y155" s="58"/>
      <c r="Z155" s="58"/>
      <c r="AA155" s="53"/>
      <c r="AB155" s="53"/>
      <c r="AC155" s="53"/>
      <c r="AD155" s="53"/>
      <c r="AE155" s="53"/>
      <c r="AF155" s="53"/>
      <c r="AG155" s="53"/>
      <c r="AH155" s="53"/>
      <c r="AI155" s="53"/>
      <c r="AJ155" s="53"/>
      <c r="AK155" s="53"/>
      <c r="AL155" s="53"/>
      <c r="AM155" s="53"/>
      <c r="AN155" s="53"/>
      <c r="AO155" s="53"/>
      <c r="AP155" s="53"/>
      <c r="AQ155" s="53"/>
    </row>
    <row r="156" spans="2:43" x14ac:dyDescent="0.3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58"/>
      <c r="T156" s="58"/>
      <c r="U156" s="58"/>
      <c r="V156" s="58"/>
      <c r="W156" s="58"/>
      <c r="X156" s="58"/>
      <c r="Y156" s="58"/>
      <c r="Z156" s="58"/>
      <c r="AA156" s="53"/>
      <c r="AB156" s="53"/>
      <c r="AC156" s="53"/>
      <c r="AD156" s="53"/>
      <c r="AE156" s="53"/>
      <c r="AF156" s="53"/>
      <c r="AG156" s="53"/>
      <c r="AH156" s="53"/>
      <c r="AI156" s="53"/>
      <c r="AJ156" s="53"/>
      <c r="AK156" s="53"/>
      <c r="AL156" s="53"/>
      <c r="AM156" s="53"/>
      <c r="AN156" s="53"/>
      <c r="AO156" s="53"/>
      <c r="AP156" s="53"/>
      <c r="AQ156" s="53"/>
    </row>
    <row r="157" spans="2:43" x14ac:dyDescent="0.3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58"/>
      <c r="T157" s="58"/>
      <c r="U157" s="58"/>
      <c r="V157" s="58"/>
      <c r="W157" s="58"/>
      <c r="X157" s="58"/>
      <c r="Y157" s="58"/>
      <c r="Z157" s="58"/>
      <c r="AA157" s="53"/>
      <c r="AB157" s="53"/>
      <c r="AC157" s="53"/>
      <c r="AD157" s="53"/>
      <c r="AE157" s="53"/>
      <c r="AF157" s="53"/>
      <c r="AG157" s="53"/>
      <c r="AH157" s="53"/>
      <c r="AI157" s="53"/>
      <c r="AJ157" s="53"/>
      <c r="AK157" s="53"/>
      <c r="AL157" s="53"/>
      <c r="AM157" s="53"/>
      <c r="AN157" s="53"/>
      <c r="AO157" s="53"/>
      <c r="AP157" s="53"/>
      <c r="AQ157" s="53"/>
    </row>
    <row r="158" spans="2:43" x14ac:dyDescent="0.3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58"/>
      <c r="T158" s="58"/>
      <c r="U158" s="58"/>
      <c r="V158" s="58"/>
      <c r="W158" s="58"/>
      <c r="X158" s="58"/>
      <c r="Y158" s="58"/>
      <c r="Z158" s="58"/>
      <c r="AA158" s="53"/>
      <c r="AB158" s="53"/>
      <c r="AC158" s="53"/>
      <c r="AD158" s="53"/>
      <c r="AE158" s="53"/>
      <c r="AF158" s="53"/>
      <c r="AG158" s="53"/>
      <c r="AH158" s="53"/>
      <c r="AI158" s="53"/>
      <c r="AJ158" s="53"/>
      <c r="AK158" s="53"/>
      <c r="AL158" s="53"/>
      <c r="AM158" s="53"/>
      <c r="AN158" s="53"/>
      <c r="AO158" s="53"/>
      <c r="AP158" s="53"/>
      <c r="AQ158" s="53"/>
    </row>
    <row r="159" spans="2:43" x14ac:dyDescent="0.3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58"/>
      <c r="T159" s="58"/>
      <c r="U159" s="58"/>
      <c r="V159" s="58"/>
      <c r="W159" s="58"/>
      <c r="X159" s="58"/>
      <c r="Y159" s="58"/>
      <c r="Z159" s="58"/>
      <c r="AA159" s="53"/>
      <c r="AB159" s="53"/>
      <c r="AC159" s="53"/>
      <c r="AD159" s="53"/>
      <c r="AE159" s="53"/>
      <c r="AF159" s="53"/>
      <c r="AG159" s="53"/>
      <c r="AH159" s="53"/>
      <c r="AI159" s="53"/>
      <c r="AJ159" s="53"/>
      <c r="AK159" s="53"/>
      <c r="AL159" s="53"/>
      <c r="AM159" s="53"/>
      <c r="AN159" s="53"/>
      <c r="AO159" s="53"/>
      <c r="AP159" s="53"/>
      <c r="AQ159" s="53"/>
    </row>
    <row r="160" spans="2:43" x14ac:dyDescent="0.3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58"/>
      <c r="T160" s="58"/>
      <c r="U160" s="58"/>
      <c r="V160" s="58"/>
      <c r="W160" s="58"/>
      <c r="X160" s="58"/>
      <c r="Y160" s="58"/>
      <c r="Z160" s="58"/>
      <c r="AA160" s="53"/>
      <c r="AB160" s="53"/>
      <c r="AC160" s="53"/>
      <c r="AD160" s="53"/>
      <c r="AE160" s="53"/>
      <c r="AF160" s="53"/>
      <c r="AG160" s="53"/>
      <c r="AH160" s="53"/>
      <c r="AI160" s="53"/>
      <c r="AJ160" s="53"/>
      <c r="AK160" s="53"/>
      <c r="AL160" s="53"/>
      <c r="AM160" s="53"/>
      <c r="AN160" s="53"/>
      <c r="AO160" s="53"/>
      <c r="AP160" s="53"/>
      <c r="AQ160" s="53"/>
    </row>
    <row r="161" spans="2:43" x14ac:dyDescent="0.3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58"/>
      <c r="T161" s="58"/>
      <c r="U161" s="58"/>
      <c r="V161" s="58"/>
      <c r="W161" s="58"/>
      <c r="X161" s="58"/>
      <c r="Y161" s="58"/>
      <c r="Z161" s="58"/>
      <c r="AA161" s="53"/>
      <c r="AB161" s="53"/>
      <c r="AC161" s="53"/>
      <c r="AD161" s="53"/>
      <c r="AE161" s="53"/>
      <c r="AF161" s="53"/>
      <c r="AG161" s="53"/>
      <c r="AH161" s="53"/>
      <c r="AI161" s="53"/>
      <c r="AJ161" s="53"/>
      <c r="AK161" s="53"/>
      <c r="AL161" s="53"/>
      <c r="AM161" s="53"/>
      <c r="AN161" s="53"/>
      <c r="AO161" s="53"/>
      <c r="AP161" s="53"/>
      <c r="AQ161" s="53"/>
    </row>
    <row r="162" spans="2:43" x14ac:dyDescent="0.3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58"/>
      <c r="T162" s="58"/>
      <c r="U162" s="58"/>
      <c r="V162" s="58"/>
      <c r="W162" s="58"/>
      <c r="X162" s="58"/>
      <c r="Y162" s="58"/>
      <c r="Z162" s="58"/>
      <c r="AA162" s="53"/>
      <c r="AB162" s="53"/>
      <c r="AC162" s="53"/>
      <c r="AD162" s="53"/>
      <c r="AE162" s="53"/>
      <c r="AF162" s="53"/>
      <c r="AG162" s="53"/>
      <c r="AH162" s="53"/>
      <c r="AI162" s="53"/>
      <c r="AJ162" s="53"/>
      <c r="AK162" s="53"/>
      <c r="AL162" s="53"/>
      <c r="AM162" s="53"/>
      <c r="AN162" s="53"/>
      <c r="AO162" s="53"/>
      <c r="AP162" s="53"/>
      <c r="AQ162" s="53"/>
    </row>
    <row r="163" spans="2:43" x14ac:dyDescent="0.3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58"/>
      <c r="T163" s="58"/>
      <c r="U163" s="58"/>
      <c r="V163" s="58"/>
      <c r="W163" s="58"/>
      <c r="X163" s="58"/>
      <c r="Y163" s="58"/>
      <c r="Z163" s="58"/>
      <c r="AA163" s="53"/>
      <c r="AB163" s="53"/>
      <c r="AC163" s="53"/>
      <c r="AD163" s="53"/>
      <c r="AE163" s="53"/>
      <c r="AF163" s="53"/>
      <c r="AG163" s="53"/>
      <c r="AH163" s="53"/>
      <c r="AI163" s="53"/>
      <c r="AJ163" s="53"/>
      <c r="AK163" s="53"/>
      <c r="AL163" s="53"/>
      <c r="AM163" s="53"/>
      <c r="AN163" s="53"/>
      <c r="AO163" s="53"/>
      <c r="AP163" s="53"/>
      <c r="AQ163" s="53"/>
    </row>
    <row r="164" spans="2:43" x14ac:dyDescent="0.3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58"/>
      <c r="T164" s="58"/>
      <c r="U164" s="58"/>
      <c r="V164" s="58"/>
      <c r="W164" s="58"/>
      <c r="X164" s="58"/>
      <c r="Y164" s="58"/>
      <c r="Z164" s="58"/>
      <c r="AA164" s="53"/>
      <c r="AB164" s="53"/>
      <c r="AC164" s="53"/>
      <c r="AD164" s="53"/>
      <c r="AE164" s="53"/>
      <c r="AF164" s="53"/>
      <c r="AG164" s="53"/>
      <c r="AH164" s="53"/>
      <c r="AI164" s="53"/>
      <c r="AJ164" s="53"/>
      <c r="AK164" s="53"/>
      <c r="AL164" s="53"/>
      <c r="AM164" s="53"/>
      <c r="AN164" s="53"/>
      <c r="AO164" s="53"/>
      <c r="AP164" s="53"/>
      <c r="AQ164" s="53"/>
    </row>
    <row r="165" spans="2:43" x14ac:dyDescent="0.3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58"/>
      <c r="T165" s="58"/>
      <c r="U165" s="58"/>
      <c r="V165" s="58"/>
      <c r="W165" s="58"/>
      <c r="X165" s="58"/>
      <c r="Y165" s="58"/>
      <c r="Z165" s="58"/>
      <c r="AA165" s="53"/>
      <c r="AB165" s="53"/>
      <c r="AC165" s="53"/>
      <c r="AD165" s="53"/>
      <c r="AE165" s="53"/>
      <c r="AF165" s="53"/>
      <c r="AG165" s="53"/>
      <c r="AH165" s="53"/>
      <c r="AI165" s="53"/>
      <c r="AJ165" s="53"/>
      <c r="AK165" s="53"/>
      <c r="AL165" s="53"/>
      <c r="AM165" s="53"/>
      <c r="AN165" s="53"/>
      <c r="AO165" s="53"/>
      <c r="AP165" s="53"/>
      <c r="AQ165" s="53"/>
    </row>
    <row r="166" spans="2:43" x14ac:dyDescent="0.3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58"/>
      <c r="T166" s="58"/>
      <c r="U166" s="58"/>
      <c r="V166" s="58"/>
      <c r="W166" s="58"/>
      <c r="X166" s="58"/>
      <c r="Y166" s="58"/>
      <c r="Z166" s="58"/>
      <c r="AA166" s="53"/>
      <c r="AB166" s="53"/>
      <c r="AC166" s="53"/>
      <c r="AD166" s="53"/>
      <c r="AE166" s="53"/>
      <c r="AF166" s="53"/>
      <c r="AG166" s="53"/>
      <c r="AH166" s="53"/>
      <c r="AI166" s="53"/>
      <c r="AJ166" s="53"/>
      <c r="AK166" s="53"/>
      <c r="AL166" s="53"/>
      <c r="AM166" s="53"/>
      <c r="AN166" s="53"/>
      <c r="AO166" s="53"/>
      <c r="AP166" s="53"/>
      <c r="AQ166" s="53"/>
    </row>
    <row r="167" spans="2:43" x14ac:dyDescent="0.3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58"/>
      <c r="T167" s="58"/>
      <c r="U167" s="58"/>
      <c r="V167" s="58"/>
      <c r="W167" s="58"/>
      <c r="X167" s="58"/>
      <c r="Y167" s="58"/>
      <c r="Z167" s="58"/>
      <c r="AA167" s="53"/>
      <c r="AB167" s="53"/>
      <c r="AC167" s="53"/>
      <c r="AD167" s="53"/>
      <c r="AE167" s="53"/>
      <c r="AF167" s="53"/>
      <c r="AG167" s="53"/>
      <c r="AH167" s="53"/>
      <c r="AI167" s="53"/>
      <c r="AJ167" s="53"/>
      <c r="AK167" s="53"/>
      <c r="AL167" s="53"/>
      <c r="AM167" s="53"/>
      <c r="AN167" s="53"/>
      <c r="AO167" s="53"/>
      <c r="AP167" s="53"/>
      <c r="AQ167" s="53"/>
    </row>
    <row r="168" spans="2:43" x14ac:dyDescent="0.3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58"/>
      <c r="T168" s="58"/>
      <c r="U168" s="58"/>
      <c r="V168" s="58"/>
      <c r="W168" s="58"/>
      <c r="X168" s="58"/>
      <c r="Y168" s="58"/>
      <c r="Z168" s="58"/>
      <c r="AA168" s="53"/>
      <c r="AB168" s="53"/>
      <c r="AC168" s="53"/>
      <c r="AD168" s="53"/>
      <c r="AE168" s="53"/>
      <c r="AF168" s="53"/>
      <c r="AG168" s="53"/>
      <c r="AH168" s="53"/>
      <c r="AI168" s="53"/>
      <c r="AJ168" s="53"/>
      <c r="AK168" s="53"/>
      <c r="AL168" s="53"/>
      <c r="AM168" s="53"/>
      <c r="AN168" s="53"/>
      <c r="AO168" s="53"/>
      <c r="AP168" s="53"/>
      <c r="AQ168" s="53"/>
    </row>
    <row r="169" spans="2:43" x14ac:dyDescent="0.3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58"/>
      <c r="T169" s="58"/>
      <c r="U169" s="58"/>
      <c r="V169" s="58"/>
      <c r="W169" s="58"/>
      <c r="X169" s="58"/>
      <c r="Y169" s="58"/>
      <c r="Z169" s="58"/>
      <c r="AA169" s="53"/>
      <c r="AB169" s="53"/>
      <c r="AC169" s="53"/>
      <c r="AD169" s="53"/>
      <c r="AE169" s="53"/>
      <c r="AF169" s="53"/>
      <c r="AG169" s="53"/>
      <c r="AH169" s="53"/>
      <c r="AI169" s="53"/>
      <c r="AJ169" s="53"/>
      <c r="AK169" s="53"/>
      <c r="AL169" s="53"/>
      <c r="AM169" s="53"/>
      <c r="AN169" s="53"/>
      <c r="AO169" s="53"/>
      <c r="AP169" s="53"/>
      <c r="AQ169" s="53"/>
    </row>
    <row r="170" spans="2:43" x14ac:dyDescent="0.3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58"/>
      <c r="T170" s="58"/>
      <c r="U170" s="58"/>
      <c r="V170" s="58"/>
      <c r="W170" s="58"/>
      <c r="X170" s="58"/>
      <c r="Y170" s="58"/>
      <c r="Z170" s="58"/>
      <c r="AA170" s="53"/>
      <c r="AB170" s="53"/>
      <c r="AC170" s="53"/>
      <c r="AD170" s="53"/>
      <c r="AE170" s="53"/>
      <c r="AF170" s="53"/>
      <c r="AG170" s="53"/>
      <c r="AH170" s="53"/>
      <c r="AI170" s="53"/>
      <c r="AJ170" s="53"/>
      <c r="AK170" s="53"/>
      <c r="AL170" s="53"/>
      <c r="AM170" s="53"/>
      <c r="AN170" s="53"/>
      <c r="AO170" s="53"/>
      <c r="AP170" s="53"/>
      <c r="AQ170" s="53"/>
    </row>
    <row r="171" spans="2:43" x14ac:dyDescent="0.3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58"/>
      <c r="T171" s="58"/>
      <c r="U171" s="58"/>
      <c r="V171" s="58"/>
      <c r="W171" s="58"/>
      <c r="X171" s="58"/>
      <c r="Y171" s="58"/>
      <c r="Z171" s="58"/>
      <c r="AA171" s="53"/>
      <c r="AB171" s="53"/>
      <c r="AC171" s="53"/>
      <c r="AD171" s="53"/>
      <c r="AE171" s="53"/>
      <c r="AF171" s="53"/>
      <c r="AG171" s="53"/>
      <c r="AH171" s="53"/>
      <c r="AI171" s="53"/>
      <c r="AJ171" s="53"/>
      <c r="AK171" s="53"/>
      <c r="AL171" s="53"/>
      <c r="AM171" s="53"/>
      <c r="AN171" s="53"/>
      <c r="AO171" s="53"/>
      <c r="AP171" s="53"/>
      <c r="AQ171" s="53"/>
    </row>
    <row r="172" spans="2:43" x14ac:dyDescent="0.3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58"/>
      <c r="T172" s="58"/>
      <c r="U172" s="58"/>
      <c r="V172" s="58"/>
      <c r="W172" s="58"/>
      <c r="X172" s="58"/>
      <c r="Y172" s="58"/>
      <c r="Z172" s="58"/>
      <c r="AA172" s="53"/>
      <c r="AB172" s="53"/>
      <c r="AC172" s="53"/>
      <c r="AD172" s="53"/>
      <c r="AE172" s="53"/>
      <c r="AF172" s="53"/>
      <c r="AG172" s="53"/>
      <c r="AH172" s="53"/>
      <c r="AI172" s="53"/>
      <c r="AJ172" s="53"/>
      <c r="AK172" s="53"/>
      <c r="AL172" s="53"/>
      <c r="AM172" s="53"/>
      <c r="AN172" s="53"/>
      <c r="AO172" s="53"/>
      <c r="AP172" s="53"/>
      <c r="AQ172" s="53"/>
    </row>
    <row r="173" spans="2:43" x14ac:dyDescent="0.3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58"/>
      <c r="T173" s="58"/>
      <c r="U173" s="58"/>
      <c r="V173" s="58"/>
      <c r="W173" s="58"/>
      <c r="X173" s="58"/>
      <c r="Y173" s="58"/>
      <c r="Z173" s="58"/>
      <c r="AA173" s="53"/>
      <c r="AB173" s="53"/>
      <c r="AC173" s="53"/>
      <c r="AD173" s="53"/>
      <c r="AE173" s="53"/>
      <c r="AF173" s="53"/>
      <c r="AG173" s="53"/>
      <c r="AH173" s="53"/>
      <c r="AI173" s="53"/>
      <c r="AJ173" s="53"/>
      <c r="AK173" s="53"/>
      <c r="AL173" s="53"/>
      <c r="AM173" s="53"/>
      <c r="AN173" s="53"/>
      <c r="AO173" s="53"/>
      <c r="AP173" s="53"/>
      <c r="AQ173" s="53"/>
    </row>
    <row r="174" spans="2:43" x14ac:dyDescent="0.3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58"/>
      <c r="T174" s="58"/>
      <c r="U174" s="58"/>
      <c r="V174" s="58"/>
      <c r="W174" s="58"/>
      <c r="X174" s="58"/>
      <c r="Y174" s="58"/>
      <c r="Z174" s="58"/>
      <c r="AA174" s="53"/>
      <c r="AB174" s="53"/>
      <c r="AC174" s="53"/>
      <c r="AD174" s="53"/>
      <c r="AE174" s="53"/>
      <c r="AF174" s="53"/>
      <c r="AG174" s="53"/>
      <c r="AH174" s="53"/>
      <c r="AI174" s="53"/>
      <c r="AJ174" s="53"/>
      <c r="AK174" s="53"/>
      <c r="AL174" s="53"/>
      <c r="AM174" s="53"/>
      <c r="AN174" s="53"/>
      <c r="AO174" s="53"/>
      <c r="AP174" s="53"/>
      <c r="AQ174" s="53"/>
    </row>
    <row r="175" spans="2:43" x14ac:dyDescent="0.3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58"/>
      <c r="T175" s="58"/>
      <c r="U175" s="58"/>
      <c r="V175" s="58"/>
      <c r="W175" s="58"/>
      <c r="X175" s="58"/>
      <c r="Y175" s="58"/>
      <c r="Z175" s="58"/>
      <c r="AA175" s="53"/>
      <c r="AB175" s="53"/>
      <c r="AC175" s="53"/>
      <c r="AD175" s="53"/>
      <c r="AE175" s="53"/>
      <c r="AF175" s="53"/>
      <c r="AG175" s="53"/>
      <c r="AH175" s="53"/>
      <c r="AI175" s="53"/>
      <c r="AJ175" s="53"/>
      <c r="AK175" s="53"/>
      <c r="AL175" s="53"/>
      <c r="AM175" s="53"/>
      <c r="AN175" s="53"/>
      <c r="AO175" s="53"/>
      <c r="AP175" s="53"/>
      <c r="AQ175" s="53"/>
    </row>
    <row r="176" spans="2:43" x14ac:dyDescent="0.3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58"/>
      <c r="T176" s="58"/>
      <c r="U176" s="58"/>
      <c r="V176" s="58"/>
      <c r="W176" s="58"/>
      <c r="X176" s="58"/>
      <c r="Y176" s="58"/>
      <c r="Z176" s="58"/>
      <c r="AA176" s="53"/>
      <c r="AB176" s="53"/>
      <c r="AC176" s="53"/>
      <c r="AD176" s="53"/>
      <c r="AE176" s="53"/>
      <c r="AF176" s="53"/>
      <c r="AG176" s="53"/>
      <c r="AH176" s="53"/>
      <c r="AI176" s="53"/>
      <c r="AJ176" s="53"/>
      <c r="AK176" s="53"/>
      <c r="AL176" s="53"/>
      <c r="AM176" s="53"/>
      <c r="AN176" s="53"/>
      <c r="AO176" s="53"/>
      <c r="AP176" s="53"/>
      <c r="AQ176" s="53"/>
    </row>
    <row r="177" spans="2:43" x14ac:dyDescent="0.3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58"/>
      <c r="T177" s="58"/>
      <c r="U177" s="58"/>
      <c r="V177" s="58"/>
      <c r="W177" s="58"/>
      <c r="X177" s="58"/>
      <c r="Y177" s="58"/>
      <c r="Z177" s="58"/>
      <c r="AA177" s="53"/>
      <c r="AB177" s="53"/>
      <c r="AC177" s="53"/>
      <c r="AD177" s="53"/>
      <c r="AE177" s="53"/>
      <c r="AF177" s="53"/>
      <c r="AG177" s="53"/>
      <c r="AH177" s="53"/>
      <c r="AI177" s="53"/>
      <c r="AJ177" s="53"/>
      <c r="AK177" s="53"/>
      <c r="AL177" s="53"/>
      <c r="AM177" s="53"/>
      <c r="AN177" s="53"/>
      <c r="AO177" s="53"/>
      <c r="AP177" s="53"/>
      <c r="AQ177" s="53"/>
    </row>
    <row r="178" spans="2:43" x14ac:dyDescent="0.3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58"/>
      <c r="T178" s="58"/>
      <c r="U178" s="58"/>
      <c r="V178" s="58"/>
      <c r="W178" s="58"/>
      <c r="X178" s="58"/>
      <c r="Y178" s="58"/>
      <c r="Z178" s="58"/>
      <c r="AA178" s="53"/>
      <c r="AB178" s="53"/>
      <c r="AC178" s="53"/>
      <c r="AD178" s="53"/>
      <c r="AE178" s="53"/>
      <c r="AF178" s="53"/>
      <c r="AG178" s="53"/>
      <c r="AH178" s="53"/>
      <c r="AI178" s="53"/>
      <c r="AJ178" s="53"/>
      <c r="AK178" s="53"/>
      <c r="AL178" s="53"/>
      <c r="AM178" s="53"/>
      <c r="AN178" s="53"/>
      <c r="AO178" s="53"/>
      <c r="AP178" s="53"/>
      <c r="AQ178" s="53"/>
    </row>
    <row r="179" spans="2:43" x14ac:dyDescent="0.3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58"/>
      <c r="T179" s="58"/>
      <c r="U179" s="58"/>
      <c r="V179" s="58"/>
      <c r="W179" s="58"/>
      <c r="X179" s="58"/>
      <c r="Y179" s="58"/>
      <c r="Z179" s="58"/>
      <c r="AA179" s="53"/>
      <c r="AB179" s="53"/>
      <c r="AC179" s="53"/>
      <c r="AD179" s="53"/>
      <c r="AE179" s="53"/>
      <c r="AF179" s="53"/>
      <c r="AG179" s="53"/>
      <c r="AH179" s="53"/>
      <c r="AI179" s="53"/>
      <c r="AJ179" s="53"/>
      <c r="AK179" s="53"/>
      <c r="AL179" s="53"/>
      <c r="AM179" s="53"/>
      <c r="AN179" s="53"/>
      <c r="AO179" s="53"/>
      <c r="AP179" s="53"/>
      <c r="AQ179" s="53"/>
    </row>
    <row r="180" spans="2:43" x14ac:dyDescent="0.3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58"/>
      <c r="T180" s="58"/>
      <c r="U180" s="58"/>
      <c r="V180" s="58"/>
      <c r="W180" s="58"/>
      <c r="X180" s="58"/>
      <c r="Y180" s="58"/>
      <c r="Z180" s="58"/>
      <c r="AA180" s="53"/>
      <c r="AB180" s="53"/>
      <c r="AC180" s="53"/>
      <c r="AD180" s="53"/>
      <c r="AE180" s="53"/>
      <c r="AF180" s="53"/>
      <c r="AG180" s="53"/>
      <c r="AH180" s="53"/>
      <c r="AI180" s="53"/>
      <c r="AJ180" s="53"/>
      <c r="AK180" s="53"/>
      <c r="AL180" s="53"/>
      <c r="AM180" s="53"/>
      <c r="AN180" s="53"/>
      <c r="AO180" s="53"/>
      <c r="AP180" s="53"/>
      <c r="AQ180" s="53"/>
    </row>
    <row r="181" spans="2:43" x14ac:dyDescent="0.3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58"/>
      <c r="T181" s="58"/>
      <c r="U181" s="58"/>
      <c r="V181" s="58"/>
      <c r="W181" s="58"/>
      <c r="X181" s="58"/>
      <c r="Y181" s="58"/>
      <c r="Z181" s="58"/>
      <c r="AA181" s="53"/>
      <c r="AB181" s="53"/>
      <c r="AC181" s="53"/>
      <c r="AD181" s="53"/>
      <c r="AE181" s="53"/>
      <c r="AF181" s="53"/>
      <c r="AG181" s="53"/>
      <c r="AH181" s="53"/>
      <c r="AI181" s="53"/>
      <c r="AJ181" s="53"/>
      <c r="AK181" s="53"/>
      <c r="AL181" s="53"/>
      <c r="AM181" s="53"/>
      <c r="AN181" s="53"/>
      <c r="AO181" s="53"/>
      <c r="AP181" s="53"/>
      <c r="AQ181" s="53"/>
    </row>
    <row r="182" spans="2:43" x14ac:dyDescent="0.3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58"/>
      <c r="T182" s="58"/>
      <c r="U182" s="58"/>
      <c r="V182" s="58"/>
      <c r="W182" s="58"/>
      <c r="X182" s="58"/>
      <c r="Y182" s="58"/>
      <c r="Z182" s="58"/>
      <c r="AA182" s="53"/>
      <c r="AB182" s="53"/>
      <c r="AC182" s="53"/>
      <c r="AD182" s="53"/>
      <c r="AE182" s="53"/>
      <c r="AF182" s="53"/>
      <c r="AG182" s="53"/>
      <c r="AH182" s="53"/>
      <c r="AI182" s="53"/>
      <c r="AJ182" s="53"/>
      <c r="AK182" s="53"/>
      <c r="AL182" s="53"/>
      <c r="AM182" s="53"/>
      <c r="AN182" s="53"/>
      <c r="AO182" s="53"/>
      <c r="AP182" s="53"/>
      <c r="AQ182" s="53"/>
    </row>
    <row r="183" spans="2:43" x14ac:dyDescent="0.3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58"/>
      <c r="T183" s="58"/>
      <c r="U183" s="58"/>
      <c r="V183" s="58"/>
      <c r="W183" s="58"/>
      <c r="X183" s="58"/>
      <c r="Y183" s="58"/>
      <c r="Z183" s="58"/>
      <c r="AA183" s="53"/>
      <c r="AB183" s="53"/>
      <c r="AC183" s="53"/>
      <c r="AD183" s="53"/>
      <c r="AE183" s="53"/>
      <c r="AF183" s="53"/>
      <c r="AG183" s="53"/>
      <c r="AH183" s="53"/>
      <c r="AI183" s="53"/>
      <c r="AJ183" s="53"/>
      <c r="AK183" s="53"/>
      <c r="AL183" s="53"/>
      <c r="AM183" s="53"/>
      <c r="AN183" s="53"/>
      <c r="AO183" s="53"/>
      <c r="AP183" s="53"/>
      <c r="AQ183" s="53"/>
    </row>
    <row r="184" spans="2:43" x14ac:dyDescent="0.3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58"/>
      <c r="T184" s="58"/>
      <c r="U184" s="58"/>
      <c r="V184" s="58"/>
      <c r="W184" s="58"/>
      <c r="X184" s="58"/>
      <c r="Y184" s="58"/>
      <c r="Z184" s="58"/>
      <c r="AA184" s="53"/>
      <c r="AB184" s="53"/>
      <c r="AC184" s="53"/>
      <c r="AD184" s="53"/>
      <c r="AE184" s="53"/>
      <c r="AF184" s="53"/>
      <c r="AG184" s="53"/>
      <c r="AH184" s="53"/>
      <c r="AI184" s="53"/>
      <c r="AJ184" s="53"/>
      <c r="AK184" s="53"/>
      <c r="AL184" s="53"/>
      <c r="AM184" s="53"/>
      <c r="AN184" s="53"/>
      <c r="AO184" s="53"/>
      <c r="AP184" s="53"/>
      <c r="AQ184" s="53"/>
    </row>
    <row r="185" spans="2:43" x14ac:dyDescent="0.3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58"/>
      <c r="T185" s="58"/>
      <c r="U185" s="58"/>
      <c r="V185" s="58"/>
      <c r="W185" s="58"/>
      <c r="X185" s="58"/>
      <c r="Y185" s="58"/>
      <c r="Z185" s="58"/>
      <c r="AA185" s="53"/>
      <c r="AB185" s="53"/>
      <c r="AC185" s="53"/>
      <c r="AD185" s="53"/>
      <c r="AE185" s="53"/>
      <c r="AF185" s="53"/>
      <c r="AG185" s="53"/>
      <c r="AH185" s="53"/>
      <c r="AI185" s="53"/>
      <c r="AJ185" s="53"/>
      <c r="AK185" s="53"/>
      <c r="AL185" s="53"/>
      <c r="AM185" s="53"/>
      <c r="AN185" s="53"/>
      <c r="AO185" s="53"/>
      <c r="AP185" s="53"/>
      <c r="AQ185" s="53"/>
    </row>
    <row r="186" spans="2:43" x14ac:dyDescent="0.3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58"/>
      <c r="T186" s="58"/>
      <c r="U186" s="58"/>
      <c r="V186" s="58"/>
      <c r="W186" s="58"/>
      <c r="X186" s="58"/>
      <c r="Y186" s="58"/>
      <c r="Z186" s="58"/>
      <c r="AA186" s="53"/>
      <c r="AB186" s="53"/>
      <c r="AC186" s="53"/>
      <c r="AD186" s="53"/>
      <c r="AE186" s="53"/>
      <c r="AF186" s="53"/>
      <c r="AG186" s="53"/>
      <c r="AH186" s="53"/>
      <c r="AI186" s="53"/>
      <c r="AJ186" s="53"/>
      <c r="AK186" s="53"/>
      <c r="AL186" s="53"/>
      <c r="AM186" s="53"/>
      <c r="AN186" s="53"/>
      <c r="AO186" s="53"/>
      <c r="AP186" s="53"/>
      <c r="AQ186" s="53"/>
    </row>
    <row r="187" spans="2:43" x14ac:dyDescent="0.3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58"/>
      <c r="T187" s="58"/>
      <c r="U187" s="58"/>
      <c r="V187" s="58"/>
      <c r="W187" s="58"/>
      <c r="X187" s="58"/>
      <c r="Y187" s="58"/>
      <c r="Z187" s="58"/>
      <c r="AA187" s="53"/>
      <c r="AB187" s="53"/>
      <c r="AC187" s="53"/>
      <c r="AD187" s="53"/>
      <c r="AE187" s="53"/>
      <c r="AF187" s="53"/>
      <c r="AG187" s="53"/>
      <c r="AH187" s="53"/>
      <c r="AI187" s="53"/>
      <c r="AJ187" s="53"/>
      <c r="AK187" s="53"/>
      <c r="AL187" s="53"/>
      <c r="AM187" s="53"/>
      <c r="AN187" s="53"/>
      <c r="AO187" s="53"/>
      <c r="AP187" s="53"/>
      <c r="AQ187" s="53"/>
    </row>
    <row r="188" spans="2:43" x14ac:dyDescent="0.3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58"/>
      <c r="T188" s="58"/>
      <c r="U188" s="58"/>
      <c r="V188" s="58"/>
      <c r="W188" s="58"/>
      <c r="X188" s="58"/>
      <c r="Y188" s="58"/>
      <c r="Z188" s="58"/>
      <c r="AA188" s="53"/>
      <c r="AB188" s="53"/>
      <c r="AC188" s="53"/>
      <c r="AD188" s="53"/>
      <c r="AE188" s="53"/>
      <c r="AF188" s="53"/>
      <c r="AG188" s="53"/>
      <c r="AH188" s="53"/>
      <c r="AI188" s="53"/>
      <c r="AJ188" s="53"/>
      <c r="AK188" s="53"/>
      <c r="AL188" s="53"/>
      <c r="AM188" s="53"/>
      <c r="AN188" s="53"/>
      <c r="AO188" s="53"/>
      <c r="AP188" s="53"/>
      <c r="AQ188" s="53"/>
    </row>
    <row r="189" spans="2:43" x14ac:dyDescent="0.3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58"/>
      <c r="T189" s="58"/>
      <c r="U189" s="58"/>
      <c r="V189" s="58"/>
      <c r="W189" s="58"/>
      <c r="X189" s="58"/>
      <c r="Y189" s="58"/>
      <c r="Z189" s="58"/>
      <c r="AA189" s="53"/>
      <c r="AB189" s="53"/>
      <c r="AC189" s="53"/>
      <c r="AD189" s="53"/>
      <c r="AE189" s="53"/>
      <c r="AF189" s="53"/>
      <c r="AG189" s="53"/>
      <c r="AH189" s="53"/>
      <c r="AI189" s="53"/>
      <c r="AJ189" s="53"/>
      <c r="AK189" s="53"/>
      <c r="AL189" s="53"/>
      <c r="AM189" s="53"/>
      <c r="AN189" s="53"/>
      <c r="AO189" s="53"/>
      <c r="AP189" s="53"/>
      <c r="AQ189" s="53"/>
    </row>
    <row r="190" spans="2:43" x14ac:dyDescent="0.3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58"/>
      <c r="T190" s="58"/>
      <c r="U190" s="58"/>
      <c r="V190" s="58"/>
      <c r="W190" s="58"/>
      <c r="X190" s="58"/>
      <c r="Y190" s="58"/>
      <c r="Z190" s="58"/>
      <c r="AA190" s="53"/>
      <c r="AB190" s="53"/>
      <c r="AC190" s="53"/>
      <c r="AD190" s="53"/>
      <c r="AE190" s="53"/>
      <c r="AF190" s="53"/>
      <c r="AG190" s="53"/>
      <c r="AH190" s="53"/>
      <c r="AI190" s="53"/>
      <c r="AJ190" s="53"/>
      <c r="AK190" s="53"/>
      <c r="AL190" s="53"/>
      <c r="AM190" s="53"/>
      <c r="AN190" s="53"/>
      <c r="AO190" s="53"/>
      <c r="AP190" s="53"/>
      <c r="AQ190" s="53"/>
    </row>
    <row r="191" spans="2:43" x14ac:dyDescent="0.3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58"/>
      <c r="T191" s="58"/>
      <c r="U191" s="58"/>
      <c r="V191" s="58"/>
      <c r="W191" s="58"/>
      <c r="X191" s="58"/>
      <c r="Y191" s="58"/>
      <c r="Z191" s="58"/>
      <c r="AA191" s="53"/>
      <c r="AB191" s="53"/>
      <c r="AC191" s="53"/>
      <c r="AD191" s="53"/>
      <c r="AE191" s="53"/>
      <c r="AF191" s="53"/>
      <c r="AG191" s="53"/>
      <c r="AH191" s="53"/>
      <c r="AI191" s="53"/>
      <c r="AJ191" s="53"/>
      <c r="AK191" s="53"/>
      <c r="AL191" s="53"/>
      <c r="AM191" s="53"/>
      <c r="AN191" s="53"/>
      <c r="AO191" s="53"/>
      <c r="AP191" s="53"/>
      <c r="AQ191" s="53"/>
    </row>
    <row r="192" spans="2:43" x14ac:dyDescent="0.3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58"/>
      <c r="T192" s="58"/>
      <c r="U192" s="58"/>
      <c r="V192" s="58"/>
      <c r="W192" s="58"/>
      <c r="X192" s="58"/>
      <c r="Y192" s="58"/>
      <c r="Z192" s="58"/>
      <c r="AA192" s="53"/>
      <c r="AB192" s="53"/>
      <c r="AC192" s="53"/>
      <c r="AD192" s="53"/>
      <c r="AE192" s="53"/>
      <c r="AF192" s="53"/>
      <c r="AG192" s="53"/>
      <c r="AH192" s="53"/>
      <c r="AI192" s="53"/>
      <c r="AJ192" s="53"/>
      <c r="AK192" s="53"/>
      <c r="AL192" s="53"/>
      <c r="AM192" s="53"/>
      <c r="AN192" s="53"/>
      <c r="AO192" s="53"/>
      <c r="AP192" s="53"/>
      <c r="AQ192" s="53"/>
    </row>
    <row r="193" spans="2:43" x14ac:dyDescent="0.3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58"/>
      <c r="T193" s="58"/>
      <c r="U193" s="58"/>
      <c r="V193" s="58"/>
      <c r="W193" s="58"/>
      <c r="X193" s="58"/>
      <c r="Y193" s="58"/>
      <c r="Z193" s="58"/>
      <c r="AA193" s="53"/>
      <c r="AB193" s="53"/>
      <c r="AC193" s="53"/>
      <c r="AD193" s="53"/>
      <c r="AE193" s="53"/>
      <c r="AF193" s="53"/>
      <c r="AG193" s="53"/>
      <c r="AH193" s="53"/>
      <c r="AI193" s="53"/>
      <c r="AJ193" s="53"/>
      <c r="AK193" s="53"/>
      <c r="AL193" s="53"/>
      <c r="AM193" s="53"/>
      <c r="AN193" s="53"/>
      <c r="AO193" s="53"/>
      <c r="AP193" s="53"/>
      <c r="AQ193" s="53"/>
    </row>
    <row r="194" spans="2:43" x14ac:dyDescent="0.3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58"/>
      <c r="T194" s="58"/>
      <c r="U194" s="58"/>
      <c r="V194" s="58"/>
      <c r="W194" s="58"/>
      <c r="X194" s="58"/>
      <c r="Y194" s="58"/>
      <c r="Z194" s="58"/>
      <c r="AA194" s="53"/>
      <c r="AB194" s="53"/>
      <c r="AC194" s="53"/>
      <c r="AD194" s="53"/>
      <c r="AE194" s="53"/>
      <c r="AF194" s="53"/>
      <c r="AG194" s="53"/>
      <c r="AH194" s="53"/>
      <c r="AI194" s="53"/>
      <c r="AJ194" s="53"/>
      <c r="AK194" s="53"/>
      <c r="AL194" s="53"/>
      <c r="AM194" s="53"/>
      <c r="AN194" s="53"/>
      <c r="AO194" s="53"/>
      <c r="AP194" s="53"/>
      <c r="AQ194" s="53"/>
    </row>
    <row r="195" spans="2:43" x14ac:dyDescent="0.3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58"/>
      <c r="T195" s="58"/>
      <c r="U195" s="58"/>
      <c r="V195" s="58"/>
      <c r="W195" s="58"/>
      <c r="X195" s="58"/>
      <c r="Y195" s="58"/>
      <c r="Z195" s="58"/>
      <c r="AA195" s="53"/>
      <c r="AB195" s="53"/>
      <c r="AC195" s="53"/>
      <c r="AD195" s="53"/>
      <c r="AE195" s="53"/>
      <c r="AF195" s="53"/>
      <c r="AG195" s="53"/>
      <c r="AH195" s="53"/>
      <c r="AI195" s="53"/>
      <c r="AJ195" s="53"/>
      <c r="AK195" s="53"/>
      <c r="AL195" s="53"/>
      <c r="AM195" s="53"/>
      <c r="AN195" s="53"/>
      <c r="AO195" s="53"/>
      <c r="AP195" s="53"/>
      <c r="AQ195" s="53"/>
    </row>
    <row r="196" spans="2:43" x14ac:dyDescent="0.3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58"/>
      <c r="T196" s="58"/>
      <c r="U196" s="58"/>
      <c r="V196" s="58"/>
      <c r="W196" s="58"/>
      <c r="X196" s="58"/>
      <c r="Y196" s="58"/>
      <c r="Z196" s="58"/>
      <c r="AA196" s="53"/>
      <c r="AB196" s="53"/>
      <c r="AC196" s="53"/>
      <c r="AD196" s="53"/>
      <c r="AE196" s="53"/>
      <c r="AF196" s="53"/>
      <c r="AG196" s="53"/>
      <c r="AH196" s="53"/>
      <c r="AI196" s="53"/>
      <c r="AJ196" s="53"/>
      <c r="AK196" s="53"/>
      <c r="AL196" s="53"/>
      <c r="AM196" s="53"/>
      <c r="AN196" s="53"/>
      <c r="AO196" s="53"/>
      <c r="AP196" s="53"/>
      <c r="AQ196" s="53"/>
    </row>
    <row r="197" spans="2:43" x14ac:dyDescent="0.3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58"/>
      <c r="T197" s="58"/>
      <c r="U197" s="58"/>
      <c r="V197" s="58"/>
      <c r="W197" s="58"/>
      <c r="X197" s="58"/>
      <c r="Y197" s="58"/>
      <c r="Z197" s="58"/>
      <c r="AA197" s="53"/>
      <c r="AB197" s="53"/>
      <c r="AC197" s="53"/>
      <c r="AD197" s="53"/>
      <c r="AE197" s="53"/>
      <c r="AF197" s="53"/>
      <c r="AG197" s="53"/>
      <c r="AH197" s="53"/>
      <c r="AI197" s="53"/>
      <c r="AJ197" s="53"/>
      <c r="AK197" s="53"/>
      <c r="AL197" s="53"/>
      <c r="AM197" s="53"/>
      <c r="AN197" s="53"/>
      <c r="AO197" s="53"/>
      <c r="AP197" s="53"/>
      <c r="AQ197" s="53"/>
    </row>
    <row r="198" spans="2:43" x14ac:dyDescent="0.3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58"/>
      <c r="T198" s="58"/>
      <c r="U198" s="58"/>
      <c r="V198" s="58"/>
      <c r="W198" s="58"/>
      <c r="X198" s="58"/>
      <c r="Y198" s="58"/>
      <c r="Z198" s="58"/>
      <c r="AA198" s="53"/>
      <c r="AB198" s="53"/>
      <c r="AC198" s="53"/>
      <c r="AD198" s="53"/>
      <c r="AE198" s="53"/>
      <c r="AF198" s="53"/>
      <c r="AG198" s="53"/>
      <c r="AH198" s="53"/>
      <c r="AI198" s="53"/>
      <c r="AJ198" s="53"/>
      <c r="AK198" s="53"/>
      <c r="AL198" s="53"/>
      <c r="AM198" s="53"/>
      <c r="AN198" s="53"/>
      <c r="AO198" s="53"/>
      <c r="AP198" s="53"/>
      <c r="AQ198" s="53"/>
    </row>
    <row r="199" spans="2:43" x14ac:dyDescent="0.3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58"/>
      <c r="T199" s="58"/>
      <c r="U199" s="58"/>
      <c r="V199" s="58"/>
      <c r="W199" s="58"/>
      <c r="X199" s="58"/>
      <c r="Y199" s="58"/>
      <c r="Z199" s="58"/>
      <c r="AA199" s="53"/>
      <c r="AB199" s="53"/>
      <c r="AC199" s="53"/>
      <c r="AD199" s="53"/>
      <c r="AE199" s="53"/>
      <c r="AF199" s="53"/>
      <c r="AG199" s="53"/>
      <c r="AH199" s="53"/>
      <c r="AI199" s="53"/>
      <c r="AJ199" s="53"/>
      <c r="AK199" s="53"/>
      <c r="AL199" s="53"/>
      <c r="AM199" s="53"/>
      <c r="AN199" s="53"/>
      <c r="AO199" s="53"/>
      <c r="AP199" s="53"/>
      <c r="AQ199" s="53"/>
    </row>
    <row r="200" spans="2:43" x14ac:dyDescent="0.3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58"/>
      <c r="T200" s="58"/>
      <c r="U200" s="58"/>
      <c r="V200" s="58"/>
      <c r="W200" s="58"/>
      <c r="X200" s="58"/>
      <c r="Y200" s="58"/>
      <c r="Z200" s="58"/>
      <c r="AA200" s="53"/>
      <c r="AB200" s="53"/>
      <c r="AC200" s="53"/>
      <c r="AD200" s="53"/>
      <c r="AE200" s="53"/>
      <c r="AF200" s="53"/>
      <c r="AG200" s="53"/>
      <c r="AH200" s="53"/>
      <c r="AI200" s="53"/>
      <c r="AJ200" s="53"/>
      <c r="AK200" s="53"/>
      <c r="AL200" s="53"/>
      <c r="AM200" s="53"/>
      <c r="AN200" s="53"/>
      <c r="AO200" s="53"/>
      <c r="AP200" s="53"/>
      <c r="AQ200" s="53"/>
    </row>
    <row r="201" spans="2:43" x14ac:dyDescent="0.3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58"/>
      <c r="T201" s="58"/>
      <c r="U201" s="58"/>
      <c r="V201" s="58"/>
      <c r="W201" s="58"/>
      <c r="X201" s="58"/>
      <c r="Y201" s="58"/>
      <c r="Z201" s="58"/>
      <c r="AA201" s="53"/>
      <c r="AB201" s="53"/>
      <c r="AC201" s="53"/>
      <c r="AD201" s="53"/>
      <c r="AE201" s="53"/>
      <c r="AF201" s="53"/>
      <c r="AG201" s="53"/>
      <c r="AH201" s="53"/>
      <c r="AI201" s="53"/>
      <c r="AJ201" s="53"/>
      <c r="AK201" s="53"/>
      <c r="AL201" s="53"/>
      <c r="AM201" s="53"/>
      <c r="AN201" s="53"/>
      <c r="AO201" s="53"/>
      <c r="AP201" s="53"/>
      <c r="AQ201" s="53"/>
    </row>
    <row r="202" spans="2:43" x14ac:dyDescent="0.3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58"/>
      <c r="T202" s="58"/>
      <c r="U202" s="58"/>
      <c r="V202" s="58"/>
      <c r="W202" s="58"/>
      <c r="X202" s="58"/>
      <c r="Y202" s="58"/>
      <c r="Z202" s="58"/>
      <c r="AA202" s="53"/>
      <c r="AB202" s="53"/>
      <c r="AC202" s="53"/>
      <c r="AD202" s="53"/>
      <c r="AE202" s="53"/>
      <c r="AF202" s="53"/>
      <c r="AG202" s="53"/>
      <c r="AH202" s="53"/>
      <c r="AI202" s="53"/>
      <c r="AJ202" s="53"/>
      <c r="AK202" s="53"/>
      <c r="AL202" s="53"/>
      <c r="AM202" s="53"/>
      <c r="AN202" s="53"/>
      <c r="AO202" s="53"/>
      <c r="AP202" s="53"/>
      <c r="AQ202" s="53"/>
    </row>
    <row r="203" spans="2:43" x14ac:dyDescent="0.3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58"/>
      <c r="T203" s="58"/>
      <c r="U203" s="58"/>
      <c r="V203" s="58"/>
      <c r="W203" s="58"/>
      <c r="X203" s="58"/>
      <c r="Y203" s="58"/>
      <c r="Z203" s="58"/>
      <c r="AA203" s="53"/>
      <c r="AB203" s="53"/>
      <c r="AC203" s="53"/>
      <c r="AD203" s="53"/>
      <c r="AE203" s="53"/>
      <c r="AF203" s="53"/>
      <c r="AG203" s="53"/>
      <c r="AH203" s="53"/>
      <c r="AI203" s="53"/>
      <c r="AJ203" s="53"/>
      <c r="AK203" s="53"/>
      <c r="AL203" s="53"/>
      <c r="AM203" s="53"/>
      <c r="AN203" s="53"/>
      <c r="AO203" s="53"/>
      <c r="AP203" s="53"/>
      <c r="AQ203" s="53"/>
    </row>
    <row r="204" spans="2:43" x14ac:dyDescent="0.3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58"/>
      <c r="T204" s="58"/>
      <c r="U204" s="58"/>
      <c r="V204" s="58"/>
      <c r="W204" s="58"/>
      <c r="X204" s="58"/>
      <c r="Y204" s="58"/>
      <c r="Z204" s="58"/>
      <c r="AA204" s="53"/>
      <c r="AB204" s="53"/>
      <c r="AC204" s="53"/>
      <c r="AD204" s="53"/>
      <c r="AE204" s="53"/>
      <c r="AF204" s="53"/>
      <c r="AG204" s="53"/>
      <c r="AH204" s="53"/>
      <c r="AI204" s="53"/>
      <c r="AJ204" s="53"/>
      <c r="AK204" s="53"/>
      <c r="AL204" s="53"/>
      <c r="AM204" s="53"/>
      <c r="AN204" s="53"/>
      <c r="AO204" s="53"/>
      <c r="AP204" s="53"/>
      <c r="AQ204" s="53"/>
    </row>
    <row r="205" spans="2:43" x14ac:dyDescent="0.3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58"/>
      <c r="T205" s="58"/>
      <c r="U205" s="58"/>
      <c r="V205" s="58"/>
      <c r="W205" s="58"/>
      <c r="X205" s="58"/>
      <c r="Y205" s="58"/>
      <c r="Z205" s="58"/>
      <c r="AA205" s="53"/>
      <c r="AB205" s="53"/>
      <c r="AC205" s="53"/>
      <c r="AD205" s="53"/>
      <c r="AE205" s="53"/>
      <c r="AF205" s="53"/>
      <c r="AG205" s="53"/>
      <c r="AH205" s="53"/>
      <c r="AI205" s="53"/>
      <c r="AJ205" s="53"/>
      <c r="AK205" s="53"/>
      <c r="AL205" s="53"/>
      <c r="AM205" s="53"/>
      <c r="AN205" s="53"/>
      <c r="AO205" s="53"/>
      <c r="AP205" s="53"/>
      <c r="AQ205" s="53"/>
    </row>
    <row r="206" spans="2:43" x14ac:dyDescent="0.3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58"/>
      <c r="T206" s="58"/>
      <c r="U206" s="58"/>
      <c r="V206" s="58"/>
      <c r="W206" s="58"/>
      <c r="X206" s="58"/>
      <c r="Y206" s="58"/>
      <c r="Z206" s="58"/>
      <c r="AA206" s="53"/>
      <c r="AB206" s="53"/>
      <c r="AC206" s="53"/>
      <c r="AD206" s="53"/>
      <c r="AE206" s="53"/>
      <c r="AF206" s="53"/>
      <c r="AG206" s="53"/>
      <c r="AH206" s="53"/>
      <c r="AI206" s="53"/>
      <c r="AJ206" s="53"/>
      <c r="AK206" s="53"/>
      <c r="AL206" s="53"/>
      <c r="AM206" s="53"/>
      <c r="AN206" s="53"/>
      <c r="AO206" s="53"/>
      <c r="AP206" s="53"/>
      <c r="AQ206" s="53"/>
    </row>
    <row r="207" spans="2:43" x14ac:dyDescent="0.3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58"/>
      <c r="T207" s="58"/>
      <c r="U207" s="58"/>
      <c r="V207" s="58"/>
      <c r="W207" s="58"/>
      <c r="X207" s="58"/>
      <c r="Y207" s="58"/>
      <c r="Z207" s="58"/>
      <c r="AA207" s="53"/>
      <c r="AB207" s="53"/>
      <c r="AC207" s="53"/>
      <c r="AD207" s="53"/>
      <c r="AE207" s="53"/>
      <c r="AF207" s="53"/>
      <c r="AG207" s="53"/>
      <c r="AH207" s="53"/>
      <c r="AI207" s="53"/>
      <c r="AJ207" s="53"/>
      <c r="AK207" s="53"/>
      <c r="AL207" s="53"/>
      <c r="AM207" s="53"/>
      <c r="AN207" s="53"/>
      <c r="AO207" s="53"/>
      <c r="AP207" s="53"/>
      <c r="AQ207" s="53"/>
    </row>
    <row r="208" spans="2:43" x14ac:dyDescent="0.3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58"/>
      <c r="T208" s="58"/>
      <c r="U208" s="58"/>
      <c r="V208" s="58"/>
      <c r="W208" s="58"/>
      <c r="X208" s="58"/>
      <c r="Y208" s="58"/>
      <c r="Z208" s="58"/>
      <c r="AA208" s="53"/>
      <c r="AB208" s="53"/>
      <c r="AC208" s="53"/>
      <c r="AD208" s="53"/>
      <c r="AE208" s="53"/>
      <c r="AF208" s="53"/>
      <c r="AG208" s="53"/>
      <c r="AH208" s="53"/>
      <c r="AI208" s="53"/>
      <c r="AJ208" s="53"/>
      <c r="AK208" s="53"/>
      <c r="AL208" s="53"/>
      <c r="AM208" s="53"/>
      <c r="AN208" s="53"/>
      <c r="AO208" s="53"/>
      <c r="AP208" s="53"/>
      <c r="AQ208" s="53"/>
    </row>
    <row r="209" spans="2:43" x14ac:dyDescent="0.3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58"/>
      <c r="T209" s="58"/>
      <c r="U209" s="58"/>
      <c r="V209" s="58"/>
      <c r="W209" s="58"/>
      <c r="X209" s="58"/>
      <c r="Y209" s="58"/>
      <c r="Z209" s="58"/>
      <c r="AA209" s="53"/>
      <c r="AB209" s="53"/>
      <c r="AC209" s="53"/>
      <c r="AD209" s="53"/>
      <c r="AE209" s="53"/>
      <c r="AF209" s="53"/>
      <c r="AG209" s="53"/>
      <c r="AH209" s="53"/>
      <c r="AI209" s="53"/>
      <c r="AJ209" s="53"/>
      <c r="AK209" s="53"/>
      <c r="AL209" s="53"/>
      <c r="AM209" s="53"/>
      <c r="AN209" s="53"/>
      <c r="AO209" s="53"/>
      <c r="AP209" s="53"/>
      <c r="AQ209" s="53"/>
    </row>
    <row r="210" spans="2:43" x14ac:dyDescent="0.3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58"/>
      <c r="T210" s="58"/>
      <c r="U210" s="58"/>
      <c r="V210" s="58"/>
      <c r="W210" s="58"/>
      <c r="X210" s="58"/>
      <c r="Y210" s="58"/>
      <c r="Z210" s="58"/>
      <c r="AA210" s="53"/>
      <c r="AB210" s="53"/>
      <c r="AC210" s="53"/>
      <c r="AD210" s="53"/>
      <c r="AE210" s="53"/>
      <c r="AF210" s="53"/>
      <c r="AG210" s="53"/>
      <c r="AH210" s="53"/>
      <c r="AI210" s="53"/>
      <c r="AJ210" s="53"/>
      <c r="AK210" s="53"/>
      <c r="AL210" s="53"/>
      <c r="AM210" s="53"/>
      <c r="AN210" s="53"/>
      <c r="AO210" s="53"/>
      <c r="AP210" s="53"/>
      <c r="AQ210" s="53"/>
    </row>
    <row r="211" spans="2:43" x14ac:dyDescent="0.3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58"/>
      <c r="T211" s="58"/>
      <c r="U211" s="58"/>
      <c r="V211" s="58"/>
      <c r="W211" s="58"/>
      <c r="X211" s="58"/>
      <c r="Y211" s="58"/>
      <c r="Z211" s="58"/>
      <c r="AA211" s="53"/>
      <c r="AB211" s="53"/>
      <c r="AC211" s="53"/>
      <c r="AD211" s="53"/>
      <c r="AE211" s="53"/>
      <c r="AF211" s="53"/>
      <c r="AG211" s="53"/>
      <c r="AH211" s="53"/>
      <c r="AI211" s="53"/>
      <c r="AJ211" s="53"/>
      <c r="AK211" s="53"/>
      <c r="AL211" s="53"/>
      <c r="AM211" s="53"/>
      <c r="AN211" s="53"/>
      <c r="AO211" s="53"/>
      <c r="AP211" s="53"/>
      <c r="AQ211" s="53"/>
    </row>
    <row r="212" spans="2:43" x14ac:dyDescent="0.3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58"/>
      <c r="T212" s="58"/>
      <c r="U212" s="58"/>
      <c r="V212" s="58"/>
      <c r="W212" s="58"/>
      <c r="X212" s="58"/>
      <c r="Y212" s="58"/>
      <c r="Z212" s="58"/>
      <c r="AA212" s="53"/>
      <c r="AB212" s="53"/>
      <c r="AC212" s="53"/>
      <c r="AD212" s="53"/>
      <c r="AE212" s="53"/>
      <c r="AF212" s="53"/>
      <c r="AG212" s="53"/>
      <c r="AH212" s="53"/>
      <c r="AI212" s="53"/>
      <c r="AJ212" s="53"/>
      <c r="AK212" s="53"/>
      <c r="AL212" s="53"/>
      <c r="AM212" s="53"/>
      <c r="AN212" s="53"/>
      <c r="AO212" s="53"/>
      <c r="AP212" s="53"/>
      <c r="AQ212" s="53"/>
    </row>
    <row r="213" spans="2:43" x14ac:dyDescent="0.3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58"/>
      <c r="T213" s="58"/>
      <c r="U213" s="58"/>
      <c r="V213" s="58"/>
      <c r="W213" s="58"/>
      <c r="X213" s="58"/>
      <c r="Y213" s="58"/>
      <c r="Z213" s="58"/>
      <c r="AA213" s="53"/>
      <c r="AB213" s="53"/>
      <c r="AC213" s="53"/>
      <c r="AD213" s="53"/>
      <c r="AE213" s="53"/>
      <c r="AF213" s="53"/>
      <c r="AG213" s="53"/>
      <c r="AH213" s="53"/>
      <c r="AI213" s="53"/>
      <c r="AJ213" s="53"/>
      <c r="AK213" s="53"/>
      <c r="AL213" s="53"/>
      <c r="AM213" s="53"/>
      <c r="AN213" s="53"/>
      <c r="AO213" s="53"/>
      <c r="AP213" s="53"/>
      <c r="AQ213" s="53"/>
    </row>
    <row r="214" spans="2:43" x14ac:dyDescent="0.3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58"/>
      <c r="T214" s="58"/>
      <c r="U214" s="58"/>
      <c r="V214" s="58"/>
      <c r="W214" s="58"/>
      <c r="X214" s="58"/>
      <c r="Y214" s="58"/>
      <c r="Z214" s="58"/>
      <c r="AA214" s="53"/>
      <c r="AB214" s="53"/>
      <c r="AC214" s="53"/>
      <c r="AD214" s="53"/>
      <c r="AE214" s="53"/>
      <c r="AF214" s="53"/>
      <c r="AG214" s="53"/>
      <c r="AH214" s="53"/>
      <c r="AI214" s="53"/>
      <c r="AJ214" s="53"/>
      <c r="AK214" s="53"/>
      <c r="AL214" s="53"/>
      <c r="AM214" s="53"/>
      <c r="AN214" s="53"/>
      <c r="AO214" s="53"/>
      <c r="AP214" s="53"/>
      <c r="AQ214" s="53"/>
    </row>
    <row r="215" spans="2:43" x14ac:dyDescent="0.3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58"/>
      <c r="T215" s="58"/>
      <c r="U215" s="58"/>
      <c r="V215" s="58"/>
      <c r="W215" s="58"/>
      <c r="X215" s="58"/>
      <c r="Y215" s="58"/>
      <c r="Z215" s="58"/>
      <c r="AA215" s="53"/>
      <c r="AB215" s="53"/>
      <c r="AC215" s="53"/>
      <c r="AD215" s="53"/>
      <c r="AE215" s="53"/>
      <c r="AF215" s="53"/>
      <c r="AG215" s="53"/>
      <c r="AH215" s="53"/>
      <c r="AI215" s="53"/>
      <c r="AJ215" s="53"/>
      <c r="AK215" s="53"/>
      <c r="AL215" s="53"/>
      <c r="AM215" s="53"/>
      <c r="AN215" s="53"/>
      <c r="AO215" s="53"/>
      <c r="AP215" s="53"/>
      <c r="AQ215" s="53"/>
    </row>
    <row r="216" spans="2:43" x14ac:dyDescent="0.3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58"/>
      <c r="T216" s="58"/>
      <c r="U216" s="58"/>
      <c r="V216" s="58"/>
      <c r="W216" s="58"/>
      <c r="X216" s="58"/>
      <c r="Y216" s="58"/>
      <c r="Z216" s="58"/>
      <c r="AA216" s="53"/>
      <c r="AB216" s="53"/>
      <c r="AC216" s="53"/>
      <c r="AD216" s="53"/>
      <c r="AE216" s="53"/>
      <c r="AF216" s="53"/>
      <c r="AG216" s="53"/>
      <c r="AH216" s="53"/>
      <c r="AI216" s="53"/>
      <c r="AJ216" s="53"/>
      <c r="AK216" s="53"/>
      <c r="AL216" s="53"/>
      <c r="AM216" s="53"/>
      <c r="AN216" s="53"/>
      <c r="AO216" s="53"/>
      <c r="AP216" s="53"/>
      <c r="AQ216" s="53"/>
    </row>
    <row r="217" spans="2:43" x14ac:dyDescent="0.3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58"/>
      <c r="T217" s="58"/>
      <c r="U217" s="58"/>
      <c r="V217" s="58"/>
      <c r="W217" s="58"/>
      <c r="X217" s="58"/>
      <c r="Y217" s="58"/>
      <c r="Z217" s="58"/>
      <c r="AA217" s="53"/>
      <c r="AB217" s="53"/>
      <c r="AC217" s="53"/>
      <c r="AD217" s="53"/>
      <c r="AE217" s="53"/>
      <c r="AF217" s="53"/>
      <c r="AG217" s="53"/>
      <c r="AH217" s="53"/>
      <c r="AI217" s="53"/>
      <c r="AJ217" s="53"/>
      <c r="AK217" s="53"/>
      <c r="AL217" s="53"/>
      <c r="AM217" s="53"/>
      <c r="AN217" s="53"/>
      <c r="AO217" s="53"/>
      <c r="AP217" s="53"/>
      <c r="AQ217" s="53"/>
    </row>
    <row r="218" spans="2:43" x14ac:dyDescent="0.3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58"/>
      <c r="T218" s="58"/>
      <c r="U218" s="58"/>
      <c r="V218" s="58"/>
      <c r="W218" s="58"/>
      <c r="X218" s="58"/>
      <c r="Y218" s="58"/>
      <c r="Z218" s="58"/>
      <c r="AA218" s="53"/>
      <c r="AB218" s="53"/>
      <c r="AC218" s="53"/>
      <c r="AD218" s="53"/>
      <c r="AE218" s="53"/>
      <c r="AF218" s="53"/>
      <c r="AG218" s="53"/>
      <c r="AH218" s="53"/>
      <c r="AI218" s="53"/>
      <c r="AJ218" s="53"/>
      <c r="AK218" s="53"/>
      <c r="AL218" s="53"/>
      <c r="AM218" s="53"/>
      <c r="AN218" s="53"/>
      <c r="AO218" s="53"/>
      <c r="AP218" s="53"/>
      <c r="AQ218" s="53"/>
    </row>
    <row r="219" spans="2:43" x14ac:dyDescent="0.3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58"/>
      <c r="T219" s="58"/>
      <c r="U219" s="58"/>
      <c r="V219" s="58"/>
      <c r="W219" s="58"/>
      <c r="X219" s="58"/>
      <c r="Y219" s="58"/>
      <c r="Z219" s="58"/>
      <c r="AA219" s="53"/>
      <c r="AB219" s="53"/>
      <c r="AC219" s="53"/>
      <c r="AD219" s="53"/>
      <c r="AE219" s="53"/>
      <c r="AF219" s="53"/>
      <c r="AG219" s="53"/>
      <c r="AH219" s="53"/>
      <c r="AI219" s="53"/>
      <c r="AJ219" s="53"/>
      <c r="AK219" s="53"/>
      <c r="AL219" s="53"/>
      <c r="AM219" s="53"/>
      <c r="AN219" s="53"/>
      <c r="AO219" s="53"/>
      <c r="AP219" s="53"/>
      <c r="AQ219" s="53"/>
    </row>
    <row r="220" spans="2:43" x14ac:dyDescent="0.3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58"/>
      <c r="T220" s="58"/>
      <c r="U220" s="58"/>
      <c r="V220" s="58"/>
      <c r="W220" s="58"/>
      <c r="X220" s="58"/>
      <c r="Y220" s="58"/>
      <c r="Z220" s="58"/>
      <c r="AA220" s="53"/>
      <c r="AB220" s="53"/>
      <c r="AC220" s="53"/>
      <c r="AD220" s="53"/>
      <c r="AE220" s="53"/>
      <c r="AF220" s="53"/>
      <c r="AG220" s="53"/>
      <c r="AH220" s="53"/>
      <c r="AI220" s="53"/>
      <c r="AJ220" s="53"/>
      <c r="AK220" s="53"/>
      <c r="AL220" s="53"/>
      <c r="AM220" s="53"/>
      <c r="AN220" s="53"/>
      <c r="AO220" s="53"/>
      <c r="AP220" s="53"/>
      <c r="AQ220" s="53"/>
    </row>
    <row r="221" spans="2:43" x14ac:dyDescent="0.3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58"/>
      <c r="T221" s="58"/>
      <c r="U221" s="58"/>
      <c r="V221" s="58"/>
      <c r="W221" s="58"/>
      <c r="X221" s="58"/>
      <c r="Y221" s="58"/>
      <c r="Z221" s="58"/>
      <c r="AA221" s="53"/>
      <c r="AB221" s="53"/>
      <c r="AC221" s="53"/>
      <c r="AD221" s="53"/>
      <c r="AE221" s="53"/>
      <c r="AF221" s="53"/>
      <c r="AG221" s="53"/>
      <c r="AH221" s="53"/>
      <c r="AI221" s="53"/>
      <c r="AJ221" s="53"/>
      <c r="AK221" s="53"/>
      <c r="AL221" s="53"/>
      <c r="AM221" s="53"/>
      <c r="AN221" s="53"/>
      <c r="AO221" s="53"/>
      <c r="AP221" s="53"/>
      <c r="AQ221" s="53"/>
    </row>
    <row r="222" spans="2:43" x14ac:dyDescent="0.3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58"/>
      <c r="T222" s="58"/>
      <c r="U222" s="58"/>
      <c r="V222" s="58"/>
      <c r="W222" s="58"/>
      <c r="X222" s="58"/>
      <c r="Y222" s="58"/>
      <c r="Z222" s="58"/>
      <c r="AA222" s="53"/>
      <c r="AB222" s="53"/>
      <c r="AC222" s="53"/>
      <c r="AD222" s="53"/>
      <c r="AE222" s="53"/>
      <c r="AF222" s="53"/>
      <c r="AG222" s="53"/>
      <c r="AH222" s="53"/>
      <c r="AI222" s="53"/>
      <c r="AJ222" s="53"/>
      <c r="AK222" s="53"/>
      <c r="AL222" s="53"/>
      <c r="AM222" s="53"/>
      <c r="AN222" s="53"/>
      <c r="AO222" s="53"/>
      <c r="AP222" s="53"/>
      <c r="AQ222" s="53"/>
    </row>
    <row r="223" spans="2:43" x14ac:dyDescent="0.3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58"/>
      <c r="T223" s="58"/>
      <c r="U223" s="58"/>
      <c r="V223" s="58"/>
      <c r="W223" s="58"/>
      <c r="X223" s="58"/>
      <c r="Y223" s="58"/>
      <c r="Z223" s="58"/>
      <c r="AA223" s="53"/>
      <c r="AB223" s="53"/>
      <c r="AC223" s="53"/>
      <c r="AD223" s="53"/>
      <c r="AE223" s="53"/>
      <c r="AF223" s="53"/>
      <c r="AG223" s="53"/>
      <c r="AH223" s="53"/>
      <c r="AI223" s="53"/>
      <c r="AJ223" s="53"/>
      <c r="AK223" s="53"/>
      <c r="AL223" s="53"/>
      <c r="AM223" s="53"/>
      <c r="AN223" s="53"/>
      <c r="AO223" s="53"/>
      <c r="AP223" s="53"/>
      <c r="AQ223" s="53"/>
    </row>
    <row r="224" spans="2:43" x14ac:dyDescent="0.3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58"/>
      <c r="T224" s="58"/>
      <c r="U224" s="58"/>
      <c r="V224" s="58"/>
      <c r="W224" s="58"/>
      <c r="X224" s="58"/>
      <c r="Y224" s="58"/>
      <c r="Z224" s="58"/>
      <c r="AA224" s="53"/>
      <c r="AB224" s="53"/>
      <c r="AC224" s="53"/>
      <c r="AD224" s="53"/>
      <c r="AE224" s="53"/>
      <c r="AF224" s="53"/>
      <c r="AG224" s="53"/>
      <c r="AH224" s="53"/>
      <c r="AI224" s="53"/>
      <c r="AJ224" s="53"/>
      <c r="AK224" s="53"/>
      <c r="AL224" s="53"/>
      <c r="AM224" s="53"/>
      <c r="AN224" s="53"/>
      <c r="AO224" s="53"/>
      <c r="AP224" s="53"/>
      <c r="AQ224" s="53"/>
    </row>
    <row r="225" spans="2:43" x14ac:dyDescent="0.3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58"/>
      <c r="T225" s="58"/>
      <c r="U225" s="58"/>
      <c r="V225" s="58"/>
      <c r="W225" s="58"/>
      <c r="X225" s="58"/>
      <c r="Y225" s="58"/>
      <c r="Z225" s="58"/>
      <c r="AA225" s="53"/>
      <c r="AB225" s="53"/>
      <c r="AC225" s="53"/>
      <c r="AD225" s="53"/>
      <c r="AE225" s="53"/>
      <c r="AF225" s="53"/>
      <c r="AG225" s="53"/>
      <c r="AH225" s="53"/>
      <c r="AI225" s="53"/>
      <c r="AJ225" s="53"/>
      <c r="AK225" s="53"/>
      <c r="AL225" s="53"/>
      <c r="AM225" s="53"/>
      <c r="AN225" s="53"/>
      <c r="AO225" s="53"/>
      <c r="AP225" s="53"/>
      <c r="AQ225" s="53"/>
    </row>
    <row r="226" spans="2:43" x14ac:dyDescent="0.3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58"/>
      <c r="T226" s="58"/>
      <c r="U226" s="58"/>
      <c r="V226" s="58"/>
      <c r="W226" s="58"/>
      <c r="X226" s="58"/>
      <c r="Y226" s="58"/>
      <c r="Z226" s="58"/>
      <c r="AA226" s="53"/>
      <c r="AB226" s="53"/>
      <c r="AC226" s="53"/>
      <c r="AD226" s="53"/>
      <c r="AE226" s="53"/>
      <c r="AF226" s="53"/>
      <c r="AG226" s="53"/>
      <c r="AH226" s="53"/>
      <c r="AI226" s="53"/>
      <c r="AJ226" s="53"/>
      <c r="AK226" s="53"/>
      <c r="AL226" s="53"/>
      <c r="AM226" s="53"/>
      <c r="AN226" s="53"/>
      <c r="AO226" s="53"/>
      <c r="AP226" s="53"/>
      <c r="AQ226" s="53"/>
    </row>
    <row r="227" spans="2:43" x14ac:dyDescent="0.3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58"/>
      <c r="T227" s="58"/>
      <c r="U227" s="58"/>
      <c r="V227" s="58"/>
      <c r="W227" s="58"/>
      <c r="X227" s="58"/>
      <c r="Y227" s="58"/>
      <c r="Z227" s="58"/>
      <c r="AA227" s="53"/>
      <c r="AB227" s="53"/>
      <c r="AC227" s="53"/>
      <c r="AD227" s="53"/>
      <c r="AE227" s="53"/>
      <c r="AF227" s="53"/>
      <c r="AG227" s="53"/>
      <c r="AH227" s="53"/>
      <c r="AI227" s="53"/>
      <c r="AJ227" s="53"/>
      <c r="AK227" s="53"/>
      <c r="AL227" s="53"/>
      <c r="AM227" s="53"/>
      <c r="AN227" s="53"/>
      <c r="AO227" s="53"/>
      <c r="AP227" s="53"/>
      <c r="AQ227" s="53"/>
    </row>
    <row r="228" spans="2:43" x14ac:dyDescent="0.3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58"/>
      <c r="T228" s="58"/>
      <c r="U228" s="58"/>
      <c r="V228" s="58"/>
      <c r="W228" s="58"/>
      <c r="X228" s="58"/>
      <c r="Y228" s="58"/>
      <c r="Z228" s="58"/>
      <c r="AA228" s="53"/>
      <c r="AB228" s="53"/>
      <c r="AC228" s="53"/>
      <c r="AD228" s="53"/>
      <c r="AE228" s="53"/>
      <c r="AF228" s="53"/>
      <c r="AG228" s="53"/>
      <c r="AH228" s="53"/>
      <c r="AI228" s="53"/>
      <c r="AJ228" s="53"/>
      <c r="AK228" s="53"/>
      <c r="AL228" s="53"/>
      <c r="AM228" s="53"/>
      <c r="AN228" s="53"/>
      <c r="AO228" s="53"/>
      <c r="AP228" s="53"/>
      <c r="AQ228" s="53"/>
    </row>
    <row r="229" spans="2:43" x14ac:dyDescent="0.3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58"/>
      <c r="T229" s="58"/>
      <c r="U229" s="58"/>
      <c r="V229" s="58"/>
      <c r="W229" s="58"/>
      <c r="X229" s="58"/>
      <c r="Y229" s="58"/>
      <c r="Z229" s="58"/>
      <c r="AA229" s="53"/>
      <c r="AB229" s="53"/>
      <c r="AC229" s="53"/>
      <c r="AD229" s="53"/>
      <c r="AE229" s="53"/>
      <c r="AF229" s="53"/>
      <c r="AG229" s="53"/>
      <c r="AH229" s="53"/>
      <c r="AI229" s="53"/>
      <c r="AJ229" s="53"/>
      <c r="AK229" s="53"/>
      <c r="AL229" s="53"/>
      <c r="AM229" s="53"/>
      <c r="AN229" s="53"/>
      <c r="AO229" s="53"/>
      <c r="AP229" s="53"/>
      <c r="AQ229" s="53"/>
    </row>
    <row r="230" spans="2:43" x14ac:dyDescent="0.3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58"/>
      <c r="T230" s="58"/>
      <c r="U230" s="58"/>
      <c r="V230" s="58"/>
      <c r="W230" s="58"/>
      <c r="X230" s="58"/>
      <c r="Y230" s="58"/>
      <c r="Z230" s="58"/>
      <c r="AA230" s="53"/>
      <c r="AB230" s="53"/>
      <c r="AC230" s="53"/>
      <c r="AD230" s="53"/>
      <c r="AE230" s="53"/>
      <c r="AF230" s="53"/>
      <c r="AG230" s="53"/>
      <c r="AH230" s="53"/>
      <c r="AI230" s="53"/>
      <c r="AJ230" s="53"/>
      <c r="AK230" s="53"/>
      <c r="AL230" s="53"/>
      <c r="AM230" s="53"/>
      <c r="AN230" s="53"/>
      <c r="AO230" s="53"/>
      <c r="AP230" s="53"/>
      <c r="AQ230" s="53"/>
    </row>
    <row r="231" spans="2:43" x14ac:dyDescent="0.3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58"/>
      <c r="T231" s="58"/>
      <c r="U231" s="58"/>
      <c r="V231" s="58"/>
      <c r="W231" s="58"/>
      <c r="X231" s="58"/>
      <c r="Y231" s="58"/>
      <c r="Z231" s="58"/>
      <c r="AA231" s="53"/>
      <c r="AB231" s="53"/>
      <c r="AC231" s="53"/>
      <c r="AD231" s="53"/>
      <c r="AE231" s="53"/>
      <c r="AF231" s="53"/>
      <c r="AG231" s="53"/>
      <c r="AH231" s="53"/>
      <c r="AI231" s="53"/>
      <c r="AJ231" s="53"/>
      <c r="AK231" s="53"/>
      <c r="AL231" s="53"/>
      <c r="AM231" s="53"/>
      <c r="AN231" s="53"/>
      <c r="AO231" s="53"/>
      <c r="AP231" s="53"/>
      <c r="AQ231" s="53"/>
    </row>
    <row r="232" spans="2:43" x14ac:dyDescent="0.3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58"/>
      <c r="T232" s="58"/>
      <c r="U232" s="58"/>
      <c r="V232" s="58"/>
      <c r="W232" s="58"/>
      <c r="X232" s="58"/>
      <c r="Y232" s="58"/>
      <c r="Z232" s="58"/>
      <c r="AA232" s="53"/>
      <c r="AB232" s="53"/>
      <c r="AC232" s="53"/>
      <c r="AD232" s="53"/>
      <c r="AE232" s="53"/>
      <c r="AF232" s="53"/>
      <c r="AG232" s="53"/>
      <c r="AH232" s="53"/>
      <c r="AI232" s="53"/>
      <c r="AJ232" s="53"/>
      <c r="AK232" s="53"/>
      <c r="AL232" s="53"/>
      <c r="AM232" s="53"/>
      <c r="AN232" s="53"/>
      <c r="AO232" s="53"/>
      <c r="AP232" s="53"/>
      <c r="AQ232" s="53"/>
    </row>
    <row r="233" spans="2:43" x14ac:dyDescent="0.3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58"/>
      <c r="T233" s="58"/>
      <c r="U233" s="58"/>
      <c r="V233" s="58"/>
      <c r="W233" s="58"/>
      <c r="X233" s="58"/>
      <c r="Y233" s="58"/>
      <c r="Z233" s="58"/>
      <c r="AA233" s="53"/>
      <c r="AB233" s="53"/>
      <c r="AC233" s="53"/>
      <c r="AD233" s="53"/>
      <c r="AE233" s="53"/>
      <c r="AF233" s="53"/>
      <c r="AG233" s="53"/>
      <c r="AH233" s="53"/>
      <c r="AI233" s="53"/>
      <c r="AJ233" s="53"/>
      <c r="AK233" s="53"/>
      <c r="AL233" s="53"/>
      <c r="AM233" s="53"/>
      <c r="AN233" s="53"/>
      <c r="AO233" s="53"/>
      <c r="AP233" s="53"/>
      <c r="AQ233" s="53"/>
    </row>
    <row r="234" spans="2:43" x14ac:dyDescent="0.3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58"/>
      <c r="T234" s="58"/>
      <c r="U234" s="58"/>
      <c r="V234" s="58"/>
      <c r="W234" s="58"/>
      <c r="X234" s="58"/>
      <c r="Y234" s="58"/>
      <c r="Z234" s="58"/>
      <c r="AA234" s="53"/>
      <c r="AB234" s="53"/>
      <c r="AC234" s="53"/>
      <c r="AD234" s="53"/>
      <c r="AE234" s="53"/>
      <c r="AF234" s="53"/>
      <c r="AG234" s="53"/>
      <c r="AH234" s="53"/>
      <c r="AI234" s="53"/>
      <c r="AJ234" s="53"/>
      <c r="AK234" s="53"/>
      <c r="AL234" s="53"/>
      <c r="AM234" s="53"/>
      <c r="AN234" s="53"/>
      <c r="AO234" s="53"/>
      <c r="AP234" s="53"/>
      <c r="AQ234" s="53"/>
    </row>
    <row r="235" spans="2:43" x14ac:dyDescent="0.3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58"/>
      <c r="T235" s="58"/>
      <c r="U235" s="58"/>
      <c r="V235" s="58"/>
      <c r="W235" s="58"/>
      <c r="X235" s="58"/>
      <c r="Y235" s="58"/>
      <c r="Z235" s="58"/>
      <c r="AA235" s="53"/>
      <c r="AB235" s="53"/>
      <c r="AC235" s="53"/>
      <c r="AD235" s="53"/>
      <c r="AE235" s="53"/>
      <c r="AF235" s="53"/>
      <c r="AG235" s="53"/>
      <c r="AH235" s="53"/>
      <c r="AI235" s="53"/>
      <c r="AJ235" s="53"/>
      <c r="AK235" s="53"/>
      <c r="AL235" s="53"/>
      <c r="AM235" s="53"/>
      <c r="AN235" s="53"/>
      <c r="AO235" s="53"/>
      <c r="AP235" s="53"/>
      <c r="AQ235" s="53"/>
    </row>
    <row r="236" spans="2:43" x14ac:dyDescent="0.3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58"/>
      <c r="T236" s="58"/>
      <c r="U236" s="58"/>
      <c r="V236" s="58"/>
      <c r="W236" s="58"/>
      <c r="X236" s="58"/>
      <c r="Y236" s="58"/>
      <c r="Z236" s="58"/>
      <c r="AA236" s="53"/>
      <c r="AB236" s="53"/>
      <c r="AC236" s="53"/>
      <c r="AD236" s="53"/>
      <c r="AE236" s="53"/>
      <c r="AF236" s="53"/>
      <c r="AG236" s="53"/>
      <c r="AH236" s="53"/>
      <c r="AI236" s="53"/>
      <c r="AJ236" s="53"/>
      <c r="AK236" s="53"/>
      <c r="AL236" s="53"/>
      <c r="AM236" s="53"/>
      <c r="AN236" s="53"/>
      <c r="AO236" s="53"/>
      <c r="AP236" s="53"/>
      <c r="AQ236" s="53"/>
    </row>
    <row r="237" spans="2:43" x14ac:dyDescent="0.3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58"/>
      <c r="T237" s="58"/>
      <c r="U237" s="58"/>
      <c r="V237" s="58"/>
      <c r="W237" s="58"/>
      <c r="X237" s="58"/>
      <c r="Y237" s="58"/>
      <c r="Z237" s="58"/>
      <c r="AA237" s="53"/>
      <c r="AB237" s="53"/>
      <c r="AC237" s="53"/>
      <c r="AD237" s="53"/>
      <c r="AE237" s="53"/>
      <c r="AF237" s="53"/>
      <c r="AG237" s="53"/>
      <c r="AH237" s="53"/>
      <c r="AI237" s="53"/>
      <c r="AJ237" s="53"/>
      <c r="AK237" s="53"/>
      <c r="AL237" s="53"/>
      <c r="AM237" s="53"/>
      <c r="AN237" s="53"/>
      <c r="AO237" s="53"/>
      <c r="AP237" s="53"/>
      <c r="AQ237" s="53"/>
    </row>
    <row r="238" spans="2:43" x14ac:dyDescent="0.3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58"/>
      <c r="T238" s="58"/>
      <c r="U238" s="58"/>
      <c r="V238" s="58"/>
      <c r="W238" s="58"/>
      <c r="X238" s="58"/>
      <c r="Y238" s="58"/>
      <c r="Z238" s="58"/>
      <c r="AA238" s="53"/>
      <c r="AB238" s="53"/>
      <c r="AC238" s="53"/>
      <c r="AD238" s="53"/>
      <c r="AE238" s="53"/>
      <c r="AF238" s="53"/>
      <c r="AG238" s="53"/>
      <c r="AH238" s="53"/>
      <c r="AI238" s="53"/>
      <c r="AJ238" s="53"/>
      <c r="AK238" s="53"/>
      <c r="AL238" s="53"/>
      <c r="AM238" s="53"/>
      <c r="AN238" s="53"/>
      <c r="AO238" s="53"/>
      <c r="AP238" s="53"/>
      <c r="AQ238" s="53"/>
    </row>
    <row r="239" spans="2:43" x14ac:dyDescent="0.3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58"/>
      <c r="T239" s="58"/>
      <c r="U239" s="58"/>
      <c r="V239" s="58"/>
      <c r="W239" s="58"/>
      <c r="X239" s="58"/>
      <c r="Y239" s="58"/>
      <c r="Z239" s="58"/>
      <c r="AA239" s="53"/>
      <c r="AB239" s="53"/>
      <c r="AC239" s="53"/>
      <c r="AD239" s="53"/>
      <c r="AE239" s="53"/>
      <c r="AF239" s="53"/>
      <c r="AG239" s="53"/>
      <c r="AH239" s="53"/>
      <c r="AI239" s="53"/>
      <c r="AJ239" s="53"/>
      <c r="AK239" s="53"/>
      <c r="AL239" s="53"/>
      <c r="AM239" s="53"/>
      <c r="AN239" s="53"/>
      <c r="AO239" s="53"/>
      <c r="AP239" s="53"/>
      <c r="AQ239" s="53"/>
    </row>
    <row r="240" spans="2:43" x14ac:dyDescent="0.3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58"/>
      <c r="T240" s="58"/>
      <c r="U240" s="58"/>
      <c r="V240" s="58"/>
      <c r="W240" s="58"/>
      <c r="X240" s="58"/>
      <c r="Y240" s="58"/>
      <c r="Z240" s="58"/>
      <c r="AA240" s="53"/>
      <c r="AB240" s="53"/>
      <c r="AC240" s="53"/>
      <c r="AD240" s="53"/>
      <c r="AE240" s="53"/>
      <c r="AF240" s="53"/>
      <c r="AG240" s="53"/>
      <c r="AH240" s="53"/>
      <c r="AI240" s="53"/>
      <c r="AJ240" s="53"/>
      <c r="AK240" s="53"/>
      <c r="AL240" s="53"/>
      <c r="AM240" s="53"/>
      <c r="AN240" s="53"/>
      <c r="AO240" s="53"/>
      <c r="AP240" s="53"/>
      <c r="AQ240" s="53"/>
    </row>
    <row r="241" spans="2:43" x14ac:dyDescent="0.3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58"/>
      <c r="T241" s="58"/>
      <c r="U241" s="58"/>
      <c r="V241" s="58"/>
      <c r="W241" s="58"/>
      <c r="X241" s="58"/>
      <c r="Y241" s="58"/>
      <c r="Z241" s="58"/>
      <c r="AA241" s="53"/>
      <c r="AB241" s="53"/>
      <c r="AC241" s="53"/>
      <c r="AD241" s="53"/>
      <c r="AE241" s="53"/>
      <c r="AF241" s="53"/>
      <c r="AG241" s="53"/>
      <c r="AH241" s="53"/>
      <c r="AI241" s="53"/>
      <c r="AJ241" s="53"/>
      <c r="AK241" s="53"/>
      <c r="AL241" s="53"/>
      <c r="AM241" s="53"/>
      <c r="AN241" s="53"/>
      <c r="AO241" s="53"/>
      <c r="AP241" s="53"/>
      <c r="AQ241" s="53"/>
    </row>
    <row r="242" spans="2:43" x14ac:dyDescent="0.3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58"/>
      <c r="T242" s="58"/>
      <c r="U242" s="58"/>
      <c r="V242" s="58"/>
      <c r="W242" s="58"/>
      <c r="X242" s="58"/>
      <c r="Y242" s="58"/>
      <c r="Z242" s="58"/>
      <c r="AA242" s="53"/>
      <c r="AB242" s="53"/>
      <c r="AC242" s="53"/>
      <c r="AD242" s="53"/>
      <c r="AE242" s="53"/>
      <c r="AF242" s="53"/>
      <c r="AG242" s="53"/>
      <c r="AH242" s="53"/>
      <c r="AI242" s="53"/>
      <c r="AJ242" s="53"/>
      <c r="AK242" s="53"/>
      <c r="AL242" s="53"/>
      <c r="AM242" s="53"/>
      <c r="AN242" s="53"/>
      <c r="AO242" s="53"/>
      <c r="AP242" s="53"/>
      <c r="AQ242" s="53"/>
    </row>
    <row r="243" spans="2:43" x14ac:dyDescent="0.3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58"/>
      <c r="T243" s="58"/>
      <c r="U243" s="58"/>
      <c r="V243" s="58"/>
      <c r="W243" s="58"/>
      <c r="X243" s="58"/>
      <c r="Y243" s="58"/>
      <c r="Z243" s="58"/>
      <c r="AA243" s="53"/>
      <c r="AB243" s="53"/>
      <c r="AC243" s="53"/>
      <c r="AD243" s="53"/>
      <c r="AE243" s="53"/>
      <c r="AF243" s="53"/>
      <c r="AG243" s="53"/>
      <c r="AH243" s="53"/>
      <c r="AI243" s="53"/>
      <c r="AJ243" s="53"/>
      <c r="AK243" s="53"/>
      <c r="AL243" s="53"/>
      <c r="AM243" s="53"/>
      <c r="AN243" s="53"/>
      <c r="AO243" s="53"/>
      <c r="AP243" s="53"/>
      <c r="AQ243" s="53"/>
    </row>
    <row r="244" spans="2:43" x14ac:dyDescent="0.3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58"/>
      <c r="T244" s="58"/>
      <c r="U244" s="58"/>
      <c r="V244" s="58"/>
      <c r="W244" s="58"/>
      <c r="X244" s="58"/>
      <c r="Y244" s="58"/>
      <c r="Z244" s="58"/>
      <c r="AA244" s="53"/>
      <c r="AB244" s="53"/>
      <c r="AC244" s="53"/>
      <c r="AD244" s="53"/>
      <c r="AE244" s="53"/>
      <c r="AF244" s="53"/>
      <c r="AG244" s="53"/>
      <c r="AH244" s="53"/>
      <c r="AI244" s="53"/>
      <c r="AJ244" s="53"/>
      <c r="AK244" s="53"/>
      <c r="AL244" s="53"/>
      <c r="AM244" s="53"/>
      <c r="AN244" s="53"/>
      <c r="AO244" s="53"/>
      <c r="AP244" s="53"/>
      <c r="AQ244" s="53"/>
    </row>
    <row r="245" spans="2:43" x14ac:dyDescent="0.3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58"/>
      <c r="T245" s="58"/>
      <c r="U245" s="58"/>
      <c r="V245" s="58"/>
      <c r="W245" s="58"/>
      <c r="X245" s="58"/>
      <c r="Y245" s="58"/>
      <c r="Z245" s="58"/>
      <c r="AA245" s="53"/>
      <c r="AB245" s="53"/>
      <c r="AC245" s="53"/>
      <c r="AD245" s="53"/>
      <c r="AE245" s="53"/>
      <c r="AF245" s="53"/>
      <c r="AG245" s="53"/>
      <c r="AH245" s="53"/>
      <c r="AI245" s="53"/>
      <c r="AJ245" s="53"/>
      <c r="AK245" s="53"/>
      <c r="AL245" s="53"/>
      <c r="AM245" s="53"/>
      <c r="AN245" s="53"/>
      <c r="AO245" s="53"/>
      <c r="AP245" s="53"/>
      <c r="AQ245" s="53"/>
    </row>
    <row r="246" spans="2:43" x14ac:dyDescent="0.3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58"/>
      <c r="T246" s="58"/>
      <c r="U246" s="58"/>
      <c r="V246" s="58"/>
      <c r="W246" s="58"/>
      <c r="X246" s="58"/>
      <c r="Y246" s="58"/>
      <c r="Z246" s="58"/>
      <c r="AA246" s="53"/>
      <c r="AB246" s="53"/>
      <c r="AC246" s="53"/>
      <c r="AD246" s="53"/>
      <c r="AE246" s="53"/>
      <c r="AF246" s="53"/>
      <c r="AG246" s="53"/>
      <c r="AH246" s="53"/>
      <c r="AI246" s="53"/>
      <c r="AJ246" s="53"/>
      <c r="AK246" s="53"/>
      <c r="AL246" s="53"/>
      <c r="AM246" s="53"/>
      <c r="AN246" s="53"/>
      <c r="AO246" s="53"/>
      <c r="AP246" s="53"/>
      <c r="AQ246" s="53"/>
    </row>
    <row r="247" spans="2:43" x14ac:dyDescent="0.3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58"/>
      <c r="T247" s="58"/>
      <c r="U247" s="58"/>
      <c r="V247" s="58"/>
      <c r="W247" s="58"/>
      <c r="X247" s="58"/>
      <c r="Y247" s="58"/>
      <c r="Z247" s="58"/>
      <c r="AA247" s="53"/>
      <c r="AB247" s="53"/>
      <c r="AC247" s="53"/>
      <c r="AD247" s="53"/>
      <c r="AE247" s="53"/>
      <c r="AF247" s="53"/>
      <c r="AG247" s="53"/>
      <c r="AH247" s="53"/>
      <c r="AI247" s="53"/>
      <c r="AJ247" s="53"/>
      <c r="AK247" s="53"/>
      <c r="AL247" s="53"/>
      <c r="AM247" s="53"/>
      <c r="AN247" s="53"/>
      <c r="AO247" s="53"/>
      <c r="AP247" s="53"/>
      <c r="AQ247" s="53"/>
    </row>
    <row r="248" spans="2:43" x14ac:dyDescent="0.3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58"/>
      <c r="T248" s="58"/>
      <c r="U248" s="58"/>
      <c r="V248" s="58"/>
      <c r="W248" s="58"/>
      <c r="X248" s="58"/>
      <c r="Y248" s="58"/>
      <c r="Z248" s="58"/>
      <c r="AA248" s="53"/>
      <c r="AB248" s="53"/>
      <c r="AC248" s="53"/>
      <c r="AD248" s="53"/>
      <c r="AE248" s="53"/>
      <c r="AF248" s="53"/>
      <c r="AG248" s="53"/>
      <c r="AH248" s="53"/>
      <c r="AI248" s="53"/>
      <c r="AJ248" s="53"/>
      <c r="AK248" s="53"/>
      <c r="AL248" s="53"/>
      <c r="AM248" s="53"/>
      <c r="AN248" s="53"/>
      <c r="AO248" s="53"/>
      <c r="AP248" s="53"/>
      <c r="AQ248" s="53"/>
    </row>
    <row r="249" spans="2:43" x14ac:dyDescent="0.3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58"/>
      <c r="T249" s="58"/>
      <c r="U249" s="58"/>
      <c r="V249" s="58"/>
      <c r="W249" s="58"/>
      <c r="X249" s="58"/>
      <c r="Y249" s="58"/>
      <c r="Z249" s="58"/>
      <c r="AA249" s="53"/>
      <c r="AB249" s="53"/>
      <c r="AC249" s="53"/>
      <c r="AD249" s="53"/>
      <c r="AE249" s="53"/>
      <c r="AF249" s="53"/>
      <c r="AG249" s="53"/>
      <c r="AH249" s="53"/>
      <c r="AI249" s="53"/>
      <c r="AJ249" s="53"/>
      <c r="AK249" s="53"/>
      <c r="AL249" s="53"/>
      <c r="AM249" s="53"/>
      <c r="AN249" s="53"/>
      <c r="AO249" s="53"/>
      <c r="AP249" s="53"/>
      <c r="AQ249" s="53"/>
    </row>
    <row r="250" spans="2:43" x14ac:dyDescent="0.3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58"/>
      <c r="T250" s="58"/>
      <c r="U250" s="58"/>
      <c r="V250" s="58"/>
      <c r="W250" s="58"/>
      <c r="X250" s="58"/>
      <c r="Y250" s="58"/>
      <c r="Z250" s="58"/>
      <c r="AA250" s="53"/>
      <c r="AB250" s="53"/>
      <c r="AC250" s="53"/>
      <c r="AD250" s="53"/>
      <c r="AE250" s="53"/>
      <c r="AF250" s="53"/>
      <c r="AG250" s="53"/>
      <c r="AH250" s="53"/>
      <c r="AI250" s="53"/>
      <c r="AJ250" s="53"/>
      <c r="AK250" s="53"/>
      <c r="AL250" s="53"/>
      <c r="AM250" s="53"/>
      <c r="AN250" s="53"/>
      <c r="AO250" s="53"/>
      <c r="AP250" s="53"/>
      <c r="AQ250" s="53"/>
    </row>
    <row r="251" spans="2:43" x14ac:dyDescent="0.3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58"/>
      <c r="T251" s="58"/>
      <c r="U251" s="58"/>
      <c r="V251" s="58"/>
      <c r="W251" s="58"/>
      <c r="X251" s="58"/>
      <c r="Y251" s="58"/>
      <c r="Z251" s="58"/>
      <c r="AA251" s="53"/>
      <c r="AB251" s="53"/>
      <c r="AC251" s="53"/>
      <c r="AD251" s="53"/>
      <c r="AE251" s="53"/>
      <c r="AF251" s="53"/>
      <c r="AG251" s="53"/>
      <c r="AH251" s="53"/>
      <c r="AI251" s="53"/>
      <c r="AJ251" s="53"/>
      <c r="AK251" s="53"/>
      <c r="AL251" s="53"/>
      <c r="AM251" s="53"/>
      <c r="AN251" s="53"/>
      <c r="AO251" s="53"/>
      <c r="AP251" s="53"/>
      <c r="AQ251" s="53"/>
    </row>
    <row r="252" spans="2:43" x14ac:dyDescent="0.3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58"/>
      <c r="T252" s="58"/>
      <c r="U252" s="58"/>
      <c r="V252" s="58"/>
      <c r="W252" s="58"/>
      <c r="X252" s="58"/>
      <c r="Y252" s="58"/>
      <c r="Z252" s="58"/>
      <c r="AA252" s="53"/>
      <c r="AB252" s="53"/>
      <c r="AC252" s="53"/>
      <c r="AD252" s="53"/>
      <c r="AE252" s="53"/>
      <c r="AF252" s="53"/>
      <c r="AG252" s="53"/>
      <c r="AH252" s="53"/>
      <c r="AI252" s="53"/>
      <c r="AJ252" s="53"/>
      <c r="AK252" s="53"/>
      <c r="AL252" s="53"/>
      <c r="AM252" s="53"/>
      <c r="AN252" s="53"/>
      <c r="AO252" s="53"/>
      <c r="AP252" s="53"/>
      <c r="AQ252" s="53"/>
    </row>
    <row r="253" spans="2:43" x14ac:dyDescent="0.3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58"/>
      <c r="T253" s="58"/>
      <c r="U253" s="58"/>
      <c r="V253" s="58"/>
      <c r="W253" s="58"/>
      <c r="X253" s="58"/>
      <c r="Y253" s="58"/>
      <c r="Z253" s="58"/>
      <c r="AA253" s="53"/>
      <c r="AB253" s="53"/>
      <c r="AC253" s="53"/>
      <c r="AD253" s="53"/>
      <c r="AE253" s="53"/>
      <c r="AF253" s="53"/>
      <c r="AG253" s="53"/>
      <c r="AH253" s="53"/>
      <c r="AI253" s="53"/>
      <c r="AJ253" s="53"/>
      <c r="AK253" s="53"/>
      <c r="AL253" s="53"/>
      <c r="AM253" s="53"/>
      <c r="AN253" s="53"/>
      <c r="AO253" s="53"/>
      <c r="AP253" s="53"/>
      <c r="AQ253" s="53"/>
    </row>
    <row r="254" spans="2:43" x14ac:dyDescent="0.3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58"/>
      <c r="T254" s="58"/>
      <c r="U254" s="58"/>
      <c r="V254" s="58"/>
      <c r="W254" s="58"/>
      <c r="X254" s="58"/>
      <c r="Y254" s="58"/>
      <c r="Z254" s="58"/>
      <c r="AA254" s="53"/>
      <c r="AB254" s="53"/>
      <c r="AC254" s="53"/>
      <c r="AD254" s="53"/>
      <c r="AE254" s="53"/>
      <c r="AF254" s="53"/>
      <c r="AG254" s="53"/>
      <c r="AH254" s="53"/>
      <c r="AI254" s="53"/>
      <c r="AJ254" s="53"/>
      <c r="AK254" s="53"/>
      <c r="AL254" s="53"/>
      <c r="AM254" s="53"/>
      <c r="AN254" s="53"/>
      <c r="AO254" s="53"/>
      <c r="AP254" s="53"/>
      <c r="AQ254" s="53"/>
    </row>
    <row r="255" spans="2:43" x14ac:dyDescent="0.3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58"/>
      <c r="T255" s="58"/>
      <c r="U255" s="58"/>
      <c r="V255" s="58"/>
      <c r="W255" s="58"/>
      <c r="X255" s="58"/>
      <c r="Y255" s="58"/>
      <c r="Z255" s="58"/>
      <c r="AA255" s="53"/>
      <c r="AB255" s="53"/>
      <c r="AC255" s="53"/>
      <c r="AD255" s="53"/>
      <c r="AE255" s="53"/>
      <c r="AF255" s="53"/>
      <c r="AG255" s="53"/>
      <c r="AH255" s="53"/>
      <c r="AI255" s="53"/>
      <c r="AJ255" s="53"/>
      <c r="AK255" s="53"/>
      <c r="AL255" s="53"/>
      <c r="AM255" s="53"/>
      <c r="AN255" s="53"/>
      <c r="AO255" s="53"/>
      <c r="AP255" s="53"/>
      <c r="AQ255" s="53"/>
    </row>
    <row r="256" spans="2:43" x14ac:dyDescent="0.3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58"/>
      <c r="T256" s="58"/>
      <c r="U256" s="58"/>
      <c r="V256" s="58"/>
      <c r="W256" s="58"/>
      <c r="X256" s="58"/>
      <c r="Y256" s="58"/>
      <c r="Z256" s="58"/>
      <c r="AA256" s="53"/>
      <c r="AB256" s="53"/>
      <c r="AC256" s="53"/>
      <c r="AD256" s="53"/>
      <c r="AE256" s="53"/>
      <c r="AF256" s="53"/>
      <c r="AG256" s="53"/>
      <c r="AH256" s="53"/>
      <c r="AI256" s="53"/>
      <c r="AJ256" s="53"/>
      <c r="AK256" s="53"/>
      <c r="AL256" s="53"/>
      <c r="AM256" s="53"/>
      <c r="AN256" s="53"/>
      <c r="AO256" s="53"/>
      <c r="AP256" s="53"/>
      <c r="AQ256" s="53"/>
    </row>
    <row r="257" spans="2:43" x14ac:dyDescent="0.3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58"/>
      <c r="T257" s="58"/>
      <c r="U257" s="58"/>
      <c r="V257" s="58"/>
      <c r="W257" s="58"/>
      <c r="X257" s="58"/>
      <c r="Y257" s="58"/>
      <c r="Z257" s="58"/>
      <c r="AA257" s="53"/>
      <c r="AB257" s="53"/>
      <c r="AC257" s="53"/>
      <c r="AD257" s="53"/>
      <c r="AE257" s="53"/>
      <c r="AF257" s="53"/>
      <c r="AG257" s="53"/>
      <c r="AH257" s="53"/>
      <c r="AI257" s="53"/>
      <c r="AJ257" s="53"/>
      <c r="AK257" s="53"/>
      <c r="AL257" s="53"/>
      <c r="AM257" s="53"/>
      <c r="AN257" s="53"/>
      <c r="AO257" s="53"/>
      <c r="AP257" s="53"/>
      <c r="AQ257" s="53"/>
    </row>
    <row r="258" spans="2:43" x14ac:dyDescent="0.3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58"/>
      <c r="T258" s="58"/>
      <c r="U258" s="58"/>
      <c r="V258" s="58"/>
      <c r="W258" s="58"/>
      <c r="X258" s="58"/>
      <c r="Y258" s="58"/>
      <c r="Z258" s="58"/>
      <c r="AA258" s="53"/>
      <c r="AB258" s="53"/>
      <c r="AC258" s="53"/>
      <c r="AD258" s="53"/>
      <c r="AE258" s="53"/>
      <c r="AF258" s="53"/>
      <c r="AG258" s="53"/>
      <c r="AH258" s="53"/>
      <c r="AI258" s="53"/>
      <c r="AJ258" s="53"/>
      <c r="AK258" s="53"/>
      <c r="AL258" s="53"/>
      <c r="AM258" s="53"/>
      <c r="AN258" s="53"/>
      <c r="AO258" s="53"/>
      <c r="AP258" s="53"/>
      <c r="AQ258" s="53"/>
    </row>
    <row r="259" spans="2:43" x14ac:dyDescent="0.3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58"/>
      <c r="T259" s="58"/>
      <c r="U259" s="58"/>
      <c r="V259" s="58"/>
      <c r="W259" s="58"/>
      <c r="X259" s="58"/>
      <c r="Y259" s="58"/>
      <c r="Z259" s="58"/>
      <c r="AA259" s="53"/>
      <c r="AB259" s="53"/>
      <c r="AC259" s="53"/>
      <c r="AD259" s="53"/>
      <c r="AE259" s="53"/>
      <c r="AF259" s="53"/>
      <c r="AG259" s="53"/>
      <c r="AH259" s="53"/>
      <c r="AI259" s="53"/>
      <c r="AJ259" s="53"/>
      <c r="AK259" s="53"/>
      <c r="AL259" s="53"/>
      <c r="AM259" s="53"/>
      <c r="AN259" s="53"/>
      <c r="AO259" s="53"/>
      <c r="AP259" s="53"/>
      <c r="AQ259" s="53"/>
    </row>
    <row r="260" spans="2:43" x14ac:dyDescent="0.3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58"/>
      <c r="T260" s="58"/>
      <c r="U260" s="58"/>
      <c r="V260" s="58"/>
      <c r="W260" s="58"/>
      <c r="X260" s="58"/>
      <c r="Y260" s="58"/>
      <c r="Z260" s="58"/>
      <c r="AA260" s="53"/>
      <c r="AB260" s="53"/>
      <c r="AC260" s="53"/>
      <c r="AD260" s="53"/>
      <c r="AE260" s="53"/>
      <c r="AF260" s="53"/>
      <c r="AG260" s="53"/>
      <c r="AH260" s="53"/>
      <c r="AI260" s="53"/>
      <c r="AJ260" s="53"/>
      <c r="AK260" s="53"/>
      <c r="AL260" s="53"/>
      <c r="AM260" s="53"/>
      <c r="AN260" s="53"/>
      <c r="AO260" s="53"/>
      <c r="AP260" s="53"/>
      <c r="AQ260" s="53"/>
    </row>
    <row r="261" spans="2:43" x14ac:dyDescent="0.3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58"/>
      <c r="T261" s="58"/>
      <c r="U261" s="58"/>
      <c r="V261" s="58"/>
      <c r="W261" s="58"/>
      <c r="X261" s="58"/>
      <c r="Y261" s="58"/>
      <c r="Z261" s="58"/>
      <c r="AA261" s="53"/>
      <c r="AB261" s="53"/>
      <c r="AC261" s="53"/>
      <c r="AD261" s="53"/>
      <c r="AE261" s="53"/>
      <c r="AF261" s="53"/>
      <c r="AG261" s="53"/>
      <c r="AH261" s="53"/>
      <c r="AI261" s="53"/>
      <c r="AJ261" s="53"/>
      <c r="AK261" s="53"/>
      <c r="AL261" s="53"/>
      <c r="AM261" s="53"/>
      <c r="AN261" s="53"/>
      <c r="AO261" s="53"/>
      <c r="AP261" s="53"/>
      <c r="AQ261" s="53"/>
    </row>
    <row r="262" spans="2:43" x14ac:dyDescent="0.3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58"/>
      <c r="T262" s="58"/>
      <c r="U262" s="58"/>
      <c r="V262" s="58"/>
      <c r="W262" s="58"/>
      <c r="X262" s="58"/>
      <c r="Y262" s="58"/>
      <c r="Z262" s="58"/>
      <c r="AA262" s="53"/>
      <c r="AB262" s="53"/>
      <c r="AC262" s="53"/>
      <c r="AD262" s="53"/>
      <c r="AE262" s="53"/>
      <c r="AF262" s="53"/>
      <c r="AG262" s="53"/>
      <c r="AH262" s="53"/>
      <c r="AI262" s="53"/>
      <c r="AJ262" s="53"/>
      <c r="AK262" s="53"/>
      <c r="AL262" s="53"/>
      <c r="AM262" s="53"/>
      <c r="AN262" s="53"/>
      <c r="AO262" s="53"/>
      <c r="AP262" s="53"/>
      <c r="AQ262" s="53"/>
    </row>
    <row r="263" spans="2:43" x14ac:dyDescent="0.3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58"/>
      <c r="T263" s="58"/>
      <c r="U263" s="58"/>
      <c r="V263" s="58"/>
      <c r="W263" s="58"/>
      <c r="X263" s="58"/>
      <c r="Y263" s="58"/>
      <c r="Z263" s="58"/>
      <c r="AA263" s="53"/>
      <c r="AB263" s="53"/>
      <c r="AC263" s="53"/>
      <c r="AD263" s="53"/>
      <c r="AE263" s="53"/>
      <c r="AF263" s="53"/>
      <c r="AG263" s="53"/>
      <c r="AH263" s="53"/>
      <c r="AI263" s="53"/>
      <c r="AJ263" s="53"/>
      <c r="AK263" s="53"/>
      <c r="AL263" s="53"/>
      <c r="AM263" s="53"/>
      <c r="AN263" s="53"/>
      <c r="AO263" s="53"/>
      <c r="AP263" s="53"/>
      <c r="AQ263" s="53"/>
    </row>
    <row r="264" spans="2:43" x14ac:dyDescent="0.3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58"/>
      <c r="T264" s="58"/>
      <c r="U264" s="58"/>
      <c r="V264" s="58"/>
      <c r="W264" s="58"/>
      <c r="X264" s="58"/>
      <c r="Y264" s="58"/>
      <c r="Z264" s="58"/>
      <c r="AA264" s="53"/>
      <c r="AB264" s="53"/>
      <c r="AC264" s="53"/>
      <c r="AD264" s="53"/>
      <c r="AE264" s="53"/>
      <c r="AF264" s="53"/>
      <c r="AG264" s="53"/>
      <c r="AH264" s="53"/>
      <c r="AI264" s="53"/>
      <c r="AJ264" s="53"/>
      <c r="AK264" s="53"/>
      <c r="AL264" s="53"/>
      <c r="AM264" s="53"/>
      <c r="AN264" s="53"/>
      <c r="AO264" s="53"/>
      <c r="AP264" s="53"/>
      <c r="AQ264" s="53"/>
    </row>
    <row r="265" spans="2:43" x14ac:dyDescent="0.3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58"/>
      <c r="T265" s="58"/>
      <c r="U265" s="58"/>
      <c r="V265" s="58"/>
      <c r="W265" s="58"/>
      <c r="X265" s="58"/>
      <c r="Y265" s="58"/>
      <c r="Z265" s="58"/>
      <c r="AA265" s="53"/>
      <c r="AB265" s="53"/>
      <c r="AC265" s="53"/>
      <c r="AD265" s="53"/>
      <c r="AE265" s="53"/>
      <c r="AF265" s="53"/>
      <c r="AG265" s="53"/>
      <c r="AH265" s="53"/>
      <c r="AI265" s="53"/>
      <c r="AJ265" s="53"/>
      <c r="AK265" s="53"/>
      <c r="AL265" s="53"/>
      <c r="AM265" s="53"/>
      <c r="AN265" s="53"/>
      <c r="AO265" s="53"/>
      <c r="AP265" s="53"/>
      <c r="AQ265" s="53"/>
    </row>
    <row r="266" spans="2:43" x14ac:dyDescent="0.3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58"/>
      <c r="T266" s="58"/>
      <c r="U266" s="58"/>
      <c r="V266" s="58"/>
      <c r="W266" s="58"/>
      <c r="X266" s="58"/>
      <c r="Y266" s="58"/>
      <c r="Z266" s="58"/>
      <c r="AA266" s="53"/>
      <c r="AB266" s="53"/>
      <c r="AC266" s="53"/>
      <c r="AD266" s="53"/>
      <c r="AE266" s="53"/>
      <c r="AF266" s="53"/>
      <c r="AG266" s="53"/>
      <c r="AH266" s="53"/>
      <c r="AI266" s="53"/>
      <c r="AJ266" s="53"/>
      <c r="AK266" s="53"/>
      <c r="AL266" s="53"/>
      <c r="AM266" s="53"/>
      <c r="AN266" s="53"/>
      <c r="AO266" s="53"/>
      <c r="AP266" s="53"/>
      <c r="AQ266" s="53"/>
    </row>
    <row r="267" spans="2:43" x14ac:dyDescent="0.3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58"/>
      <c r="T267" s="58"/>
      <c r="U267" s="58"/>
      <c r="V267" s="58"/>
      <c r="W267" s="58"/>
      <c r="X267" s="58"/>
      <c r="Y267" s="58"/>
      <c r="Z267" s="58"/>
      <c r="AA267" s="53"/>
      <c r="AB267" s="53"/>
      <c r="AC267" s="53"/>
      <c r="AD267" s="53"/>
      <c r="AE267" s="53"/>
      <c r="AF267" s="53"/>
      <c r="AG267" s="53"/>
      <c r="AH267" s="53"/>
      <c r="AI267" s="53"/>
      <c r="AJ267" s="53"/>
      <c r="AK267" s="53"/>
      <c r="AL267" s="53"/>
      <c r="AM267" s="53"/>
      <c r="AN267" s="53"/>
      <c r="AO267" s="53"/>
      <c r="AP267" s="53"/>
      <c r="AQ267" s="53"/>
    </row>
    <row r="268" spans="2:43" x14ac:dyDescent="0.3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58"/>
      <c r="T268" s="58"/>
      <c r="U268" s="58"/>
      <c r="V268" s="58"/>
      <c r="W268" s="58"/>
      <c r="X268" s="58"/>
      <c r="Y268" s="58"/>
      <c r="Z268" s="58"/>
      <c r="AA268" s="53"/>
      <c r="AB268" s="53"/>
      <c r="AC268" s="53"/>
      <c r="AD268" s="53"/>
      <c r="AE268" s="53"/>
      <c r="AF268" s="53"/>
      <c r="AG268" s="53"/>
      <c r="AH268" s="53"/>
      <c r="AI268" s="53"/>
      <c r="AJ268" s="53"/>
      <c r="AK268" s="53"/>
      <c r="AL268" s="53"/>
      <c r="AM268" s="53"/>
      <c r="AN268" s="53"/>
      <c r="AO268" s="53"/>
      <c r="AP268" s="53"/>
      <c r="AQ268" s="53"/>
    </row>
    <row r="269" spans="2:43" x14ac:dyDescent="0.3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58"/>
      <c r="T269" s="58"/>
      <c r="U269" s="58"/>
      <c r="V269" s="58"/>
      <c r="W269" s="58"/>
      <c r="X269" s="58"/>
      <c r="Y269" s="58"/>
      <c r="Z269" s="58"/>
      <c r="AA269" s="53"/>
      <c r="AB269" s="53"/>
      <c r="AC269" s="53"/>
      <c r="AD269" s="53"/>
      <c r="AE269" s="53"/>
      <c r="AF269" s="53"/>
      <c r="AG269" s="53"/>
      <c r="AH269" s="53"/>
      <c r="AI269" s="53"/>
      <c r="AJ269" s="53"/>
      <c r="AK269" s="53"/>
      <c r="AL269" s="53"/>
      <c r="AM269" s="53"/>
      <c r="AN269" s="53"/>
      <c r="AO269" s="53"/>
      <c r="AP269" s="53"/>
      <c r="AQ269" s="53"/>
    </row>
    <row r="270" spans="2:43" x14ac:dyDescent="0.3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58"/>
      <c r="T270" s="58"/>
      <c r="U270" s="58"/>
      <c r="V270" s="58"/>
      <c r="W270" s="58"/>
      <c r="X270" s="58"/>
      <c r="Y270" s="58"/>
      <c r="Z270" s="58"/>
      <c r="AA270" s="53"/>
      <c r="AB270" s="53"/>
      <c r="AC270" s="53"/>
      <c r="AD270" s="53"/>
      <c r="AE270" s="53"/>
      <c r="AF270" s="53"/>
      <c r="AG270" s="53"/>
      <c r="AH270" s="53"/>
      <c r="AI270" s="53"/>
      <c r="AJ270" s="53"/>
      <c r="AK270" s="53"/>
      <c r="AL270" s="53"/>
      <c r="AM270" s="53"/>
      <c r="AN270" s="53"/>
      <c r="AO270" s="53"/>
      <c r="AP270" s="53"/>
      <c r="AQ270" s="53"/>
    </row>
    <row r="271" spans="2:43" x14ac:dyDescent="0.3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58"/>
      <c r="T271" s="58"/>
      <c r="U271" s="58"/>
      <c r="V271" s="58"/>
      <c r="W271" s="58"/>
      <c r="X271" s="58"/>
      <c r="Y271" s="58"/>
      <c r="Z271" s="58"/>
      <c r="AA271" s="53"/>
      <c r="AB271" s="53"/>
      <c r="AC271" s="53"/>
      <c r="AD271" s="53"/>
      <c r="AE271" s="53"/>
      <c r="AF271" s="53"/>
      <c r="AG271" s="53"/>
      <c r="AH271" s="53"/>
      <c r="AI271" s="53"/>
      <c r="AJ271" s="53"/>
      <c r="AK271" s="53"/>
      <c r="AL271" s="53"/>
      <c r="AM271" s="53"/>
      <c r="AN271" s="53"/>
      <c r="AO271" s="53"/>
      <c r="AP271" s="53"/>
      <c r="AQ271" s="53"/>
    </row>
    <row r="272" spans="2:43" x14ac:dyDescent="0.3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58"/>
      <c r="T272" s="58"/>
      <c r="U272" s="58"/>
      <c r="V272" s="58"/>
      <c r="W272" s="58"/>
      <c r="X272" s="58"/>
      <c r="Y272" s="58"/>
      <c r="Z272" s="58"/>
      <c r="AA272" s="53"/>
      <c r="AB272" s="53"/>
      <c r="AC272" s="53"/>
      <c r="AD272" s="53"/>
      <c r="AE272" s="53"/>
      <c r="AF272" s="53"/>
      <c r="AG272" s="53"/>
      <c r="AH272" s="53"/>
      <c r="AI272" s="53"/>
      <c r="AJ272" s="53"/>
      <c r="AK272" s="53"/>
      <c r="AL272" s="53"/>
      <c r="AM272" s="53"/>
      <c r="AN272" s="53"/>
      <c r="AO272" s="53"/>
      <c r="AP272" s="53"/>
      <c r="AQ272" s="53"/>
    </row>
    <row r="273" spans="2:43" x14ac:dyDescent="0.3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58"/>
      <c r="T273" s="58"/>
      <c r="U273" s="58"/>
      <c r="V273" s="58"/>
      <c r="W273" s="58"/>
      <c r="X273" s="58"/>
      <c r="Y273" s="58"/>
      <c r="Z273" s="58"/>
      <c r="AA273" s="53"/>
      <c r="AB273" s="53"/>
      <c r="AC273" s="53"/>
      <c r="AD273" s="53"/>
      <c r="AE273" s="53"/>
      <c r="AF273" s="53"/>
      <c r="AG273" s="53"/>
      <c r="AH273" s="53"/>
      <c r="AI273" s="53"/>
      <c r="AJ273" s="53"/>
      <c r="AK273" s="53"/>
      <c r="AL273" s="53"/>
      <c r="AM273" s="53"/>
      <c r="AN273" s="53"/>
      <c r="AO273" s="53"/>
      <c r="AP273" s="53"/>
      <c r="AQ273" s="53"/>
    </row>
    <row r="274" spans="2:43" x14ac:dyDescent="0.3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58"/>
      <c r="T274" s="58"/>
      <c r="U274" s="58"/>
      <c r="V274" s="58"/>
      <c r="W274" s="58"/>
      <c r="X274" s="58"/>
      <c r="Y274" s="58"/>
      <c r="Z274" s="58"/>
      <c r="AA274" s="53"/>
      <c r="AB274" s="53"/>
      <c r="AC274" s="53"/>
      <c r="AD274" s="53"/>
      <c r="AE274" s="53"/>
      <c r="AF274" s="53"/>
      <c r="AG274" s="53"/>
      <c r="AH274" s="53"/>
      <c r="AI274" s="53"/>
      <c r="AJ274" s="53"/>
      <c r="AK274" s="53"/>
      <c r="AL274" s="53"/>
      <c r="AM274" s="53"/>
      <c r="AN274" s="53"/>
      <c r="AO274" s="53"/>
      <c r="AP274" s="53"/>
      <c r="AQ274" s="53"/>
    </row>
    <row r="275" spans="2:43" x14ac:dyDescent="0.3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58"/>
      <c r="T275" s="58"/>
      <c r="U275" s="58"/>
      <c r="V275" s="58"/>
      <c r="W275" s="58"/>
      <c r="X275" s="58"/>
      <c r="Y275" s="58"/>
      <c r="Z275" s="58"/>
      <c r="AA275" s="53"/>
      <c r="AB275" s="53"/>
      <c r="AC275" s="53"/>
      <c r="AD275" s="53"/>
      <c r="AE275" s="53"/>
      <c r="AF275" s="53"/>
      <c r="AG275" s="53"/>
      <c r="AH275" s="53"/>
      <c r="AI275" s="53"/>
      <c r="AJ275" s="53"/>
      <c r="AK275" s="53"/>
      <c r="AL275" s="53"/>
      <c r="AM275" s="53"/>
      <c r="AN275" s="53"/>
      <c r="AO275" s="53"/>
      <c r="AP275" s="53"/>
      <c r="AQ275" s="53"/>
    </row>
    <row r="276" spans="2:43" x14ac:dyDescent="0.3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58"/>
      <c r="T276" s="58"/>
      <c r="U276" s="58"/>
      <c r="V276" s="58"/>
      <c r="W276" s="58"/>
      <c r="X276" s="58"/>
      <c r="Y276" s="58"/>
      <c r="Z276" s="58"/>
      <c r="AA276" s="53"/>
      <c r="AB276" s="53"/>
      <c r="AC276" s="53"/>
      <c r="AD276" s="53"/>
      <c r="AE276" s="53"/>
      <c r="AF276" s="53"/>
      <c r="AG276" s="53"/>
      <c r="AH276" s="53"/>
      <c r="AI276" s="53"/>
      <c r="AJ276" s="53"/>
      <c r="AK276" s="53"/>
      <c r="AL276" s="53"/>
      <c r="AM276" s="53"/>
      <c r="AN276" s="53"/>
      <c r="AO276" s="53"/>
      <c r="AP276" s="53"/>
      <c r="AQ276" s="53"/>
    </row>
    <row r="277" spans="2:43" x14ac:dyDescent="0.3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58"/>
      <c r="T277" s="58"/>
      <c r="U277" s="58"/>
      <c r="V277" s="58"/>
      <c r="W277" s="58"/>
      <c r="X277" s="58"/>
      <c r="Y277" s="58"/>
      <c r="Z277" s="58"/>
      <c r="AA277" s="53"/>
      <c r="AB277" s="53"/>
      <c r="AC277" s="53"/>
      <c r="AD277" s="53"/>
      <c r="AE277" s="53"/>
      <c r="AF277" s="53"/>
      <c r="AG277" s="53"/>
      <c r="AH277" s="53"/>
      <c r="AI277" s="53"/>
      <c r="AJ277" s="53"/>
      <c r="AK277" s="53"/>
      <c r="AL277" s="53"/>
      <c r="AM277" s="53"/>
      <c r="AN277" s="53"/>
      <c r="AO277" s="53"/>
      <c r="AP277" s="53"/>
      <c r="AQ277" s="53"/>
    </row>
    <row r="278" spans="2:43" x14ac:dyDescent="0.3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58"/>
      <c r="T278" s="58"/>
      <c r="U278" s="58"/>
      <c r="V278" s="58"/>
      <c r="W278" s="58"/>
      <c r="X278" s="58"/>
      <c r="Y278" s="58"/>
      <c r="Z278" s="58"/>
      <c r="AA278" s="53"/>
      <c r="AB278" s="53"/>
      <c r="AC278" s="53"/>
      <c r="AD278" s="53"/>
      <c r="AE278" s="53"/>
      <c r="AF278" s="53"/>
      <c r="AG278" s="53"/>
      <c r="AH278" s="53"/>
      <c r="AI278" s="53"/>
      <c r="AJ278" s="53"/>
      <c r="AK278" s="53"/>
      <c r="AL278" s="53"/>
      <c r="AM278" s="53"/>
      <c r="AN278" s="53"/>
      <c r="AO278" s="53"/>
      <c r="AP278" s="53"/>
      <c r="AQ278" s="53"/>
    </row>
    <row r="279" spans="2:43" x14ac:dyDescent="0.3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58"/>
      <c r="T279" s="58"/>
      <c r="U279" s="58"/>
      <c r="V279" s="58"/>
      <c r="W279" s="58"/>
      <c r="X279" s="58"/>
      <c r="Y279" s="58"/>
      <c r="Z279" s="58"/>
      <c r="AA279" s="53"/>
      <c r="AB279" s="53"/>
      <c r="AC279" s="53"/>
      <c r="AD279" s="53"/>
      <c r="AE279" s="53"/>
      <c r="AF279" s="53"/>
      <c r="AG279" s="53"/>
      <c r="AH279" s="53"/>
      <c r="AI279" s="53"/>
      <c r="AJ279" s="53"/>
      <c r="AK279" s="53"/>
      <c r="AL279" s="53"/>
      <c r="AM279" s="53"/>
      <c r="AN279" s="53"/>
      <c r="AO279" s="53"/>
      <c r="AP279" s="53"/>
      <c r="AQ279" s="53"/>
    </row>
    <row r="280" spans="2:43" x14ac:dyDescent="0.3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58"/>
      <c r="T280" s="58"/>
      <c r="U280" s="58"/>
      <c r="V280" s="58"/>
      <c r="W280" s="58"/>
      <c r="X280" s="58"/>
      <c r="Y280" s="58"/>
      <c r="Z280" s="58"/>
      <c r="AA280" s="53"/>
      <c r="AB280" s="53"/>
      <c r="AC280" s="53"/>
      <c r="AD280" s="53"/>
      <c r="AE280" s="53"/>
      <c r="AF280" s="53"/>
      <c r="AG280" s="53"/>
      <c r="AH280" s="53"/>
      <c r="AI280" s="53"/>
      <c r="AJ280" s="53"/>
      <c r="AK280" s="53"/>
      <c r="AL280" s="53"/>
      <c r="AM280" s="53"/>
      <c r="AN280" s="53"/>
      <c r="AO280" s="53"/>
      <c r="AP280" s="53"/>
      <c r="AQ280" s="53"/>
    </row>
    <row r="281" spans="2:43" x14ac:dyDescent="0.3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58"/>
      <c r="T281" s="58"/>
      <c r="U281" s="58"/>
      <c r="V281" s="58"/>
      <c r="W281" s="58"/>
      <c r="X281" s="58"/>
      <c r="Y281" s="58"/>
      <c r="Z281" s="58"/>
      <c r="AA281" s="53"/>
      <c r="AB281" s="53"/>
      <c r="AC281" s="53"/>
      <c r="AD281" s="53"/>
      <c r="AE281" s="53"/>
      <c r="AF281" s="53"/>
      <c r="AG281" s="53"/>
      <c r="AH281" s="53"/>
      <c r="AI281" s="53"/>
      <c r="AJ281" s="53"/>
      <c r="AK281" s="53"/>
      <c r="AL281" s="53"/>
      <c r="AM281" s="53"/>
      <c r="AN281" s="53"/>
      <c r="AO281" s="53"/>
      <c r="AP281" s="53"/>
      <c r="AQ281" s="53"/>
    </row>
    <row r="282" spans="2:43" x14ac:dyDescent="0.3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58"/>
      <c r="T282" s="58"/>
      <c r="U282" s="58"/>
      <c r="V282" s="58"/>
      <c r="W282" s="58"/>
      <c r="X282" s="58"/>
      <c r="Y282" s="58"/>
      <c r="Z282" s="58"/>
      <c r="AA282" s="53"/>
      <c r="AB282" s="53"/>
      <c r="AC282" s="53"/>
      <c r="AD282" s="53"/>
      <c r="AE282" s="53"/>
      <c r="AF282" s="53"/>
      <c r="AG282" s="53"/>
      <c r="AH282" s="53"/>
      <c r="AI282" s="53"/>
      <c r="AJ282" s="53"/>
      <c r="AK282" s="53"/>
      <c r="AL282" s="53"/>
      <c r="AM282" s="53"/>
      <c r="AN282" s="53"/>
      <c r="AO282" s="53"/>
      <c r="AP282" s="53"/>
      <c r="AQ282" s="53"/>
    </row>
    <row r="283" spans="2:43" x14ac:dyDescent="0.3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58"/>
      <c r="T283" s="58"/>
      <c r="U283" s="58"/>
      <c r="V283" s="58"/>
      <c r="W283" s="58"/>
      <c r="X283" s="58"/>
      <c r="Y283" s="58"/>
      <c r="Z283" s="58"/>
      <c r="AA283" s="53"/>
      <c r="AB283" s="53"/>
      <c r="AC283" s="53"/>
      <c r="AD283" s="53"/>
      <c r="AE283" s="53"/>
      <c r="AF283" s="53"/>
      <c r="AG283" s="53"/>
      <c r="AH283" s="53"/>
      <c r="AI283" s="53"/>
      <c r="AJ283" s="53"/>
      <c r="AK283" s="53"/>
      <c r="AL283" s="53"/>
      <c r="AM283" s="53"/>
      <c r="AN283" s="53"/>
      <c r="AO283" s="53"/>
      <c r="AP283" s="53"/>
      <c r="AQ283" s="53"/>
    </row>
    <row r="284" spans="2:43" x14ac:dyDescent="0.3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58"/>
      <c r="T284" s="58"/>
      <c r="U284" s="58"/>
      <c r="V284" s="58"/>
      <c r="W284" s="58"/>
      <c r="X284" s="58"/>
      <c r="Y284" s="58"/>
      <c r="Z284" s="58"/>
      <c r="AA284" s="53"/>
      <c r="AB284" s="53"/>
      <c r="AC284" s="53"/>
      <c r="AD284" s="53"/>
      <c r="AE284" s="53"/>
      <c r="AF284" s="53"/>
      <c r="AG284" s="53"/>
      <c r="AH284" s="53"/>
      <c r="AI284" s="53"/>
      <c r="AJ284" s="53"/>
      <c r="AK284" s="53"/>
      <c r="AL284" s="53"/>
      <c r="AM284" s="53"/>
      <c r="AN284" s="53"/>
      <c r="AO284" s="53"/>
      <c r="AP284" s="53"/>
      <c r="AQ284" s="53"/>
    </row>
    <row r="285" spans="2:43" x14ac:dyDescent="0.3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58"/>
      <c r="T285" s="58"/>
      <c r="U285" s="58"/>
      <c r="V285" s="58"/>
      <c r="W285" s="58"/>
      <c r="X285" s="58"/>
      <c r="Y285" s="58"/>
      <c r="Z285" s="58"/>
      <c r="AA285" s="53"/>
      <c r="AB285" s="53"/>
      <c r="AC285" s="53"/>
      <c r="AD285" s="53"/>
      <c r="AE285" s="53"/>
      <c r="AF285" s="53"/>
      <c r="AG285" s="53"/>
      <c r="AH285" s="53"/>
      <c r="AI285" s="53"/>
      <c r="AJ285" s="53"/>
      <c r="AK285" s="53"/>
      <c r="AL285" s="53"/>
      <c r="AM285" s="53"/>
      <c r="AN285" s="53"/>
      <c r="AO285" s="53"/>
      <c r="AP285" s="53"/>
      <c r="AQ285" s="53"/>
    </row>
    <row r="286" spans="2:43" x14ac:dyDescent="0.3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58"/>
      <c r="T286" s="58"/>
      <c r="U286" s="58"/>
      <c r="V286" s="58"/>
      <c r="W286" s="58"/>
      <c r="X286" s="58"/>
      <c r="Y286" s="58"/>
      <c r="Z286" s="58"/>
      <c r="AA286" s="53"/>
      <c r="AB286" s="53"/>
      <c r="AC286" s="53"/>
      <c r="AD286" s="53"/>
      <c r="AE286" s="53"/>
      <c r="AF286" s="53"/>
      <c r="AG286" s="53"/>
      <c r="AH286" s="53"/>
      <c r="AI286" s="53"/>
      <c r="AJ286" s="53"/>
      <c r="AK286" s="53"/>
      <c r="AL286" s="53"/>
      <c r="AM286" s="53"/>
      <c r="AN286" s="53"/>
      <c r="AO286" s="53"/>
      <c r="AP286" s="53"/>
      <c r="AQ286" s="53"/>
    </row>
    <row r="287" spans="2:43" x14ac:dyDescent="0.3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58"/>
      <c r="T287" s="58"/>
      <c r="U287" s="58"/>
      <c r="V287" s="58"/>
      <c r="W287" s="58"/>
      <c r="X287" s="58"/>
      <c r="Y287" s="58"/>
      <c r="Z287" s="58"/>
      <c r="AA287" s="53"/>
      <c r="AB287" s="53"/>
      <c r="AC287" s="53"/>
      <c r="AD287" s="53"/>
      <c r="AE287" s="53"/>
      <c r="AF287" s="53"/>
      <c r="AG287" s="53"/>
      <c r="AH287" s="53"/>
      <c r="AI287" s="53"/>
      <c r="AJ287" s="53"/>
      <c r="AK287" s="53"/>
      <c r="AL287" s="53"/>
      <c r="AM287" s="53"/>
      <c r="AN287" s="53"/>
      <c r="AO287" s="53"/>
      <c r="AP287" s="53"/>
      <c r="AQ287" s="53"/>
    </row>
    <row r="288" spans="2:43" x14ac:dyDescent="0.3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58"/>
      <c r="T288" s="58"/>
      <c r="U288" s="58"/>
      <c r="V288" s="58"/>
      <c r="W288" s="58"/>
      <c r="X288" s="58"/>
      <c r="Y288" s="58"/>
      <c r="Z288" s="58"/>
      <c r="AA288" s="53"/>
      <c r="AB288" s="53"/>
      <c r="AC288" s="53"/>
      <c r="AD288" s="53"/>
      <c r="AE288" s="53"/>
      <c r="AF288" s="53"/>
      <c r="AG288" s="53"/>
      <c r="AH288" s="53"/>
      <c r="AI288" s="53"/>
      <c r="AJ288" s="53"/>
      <c r="AK288" s="53"/>
      <c r="AL288" s="53"/>
      <c r="AM288" s="53"/>
      <c r="AN288" s="53"/>
      <c r="AO288" s="53"/>
      <c r="AP288" s="53"/>
      <c r="AQ288" s="53"/>
    </row>
    <row r="289" spans="2:43" x14ac:dyDescent="0.3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58"/>
      <c r="T289" s="58"/>
      <c r="U289" s="58"/>
      <c r="V289" s="58"/>
      <c r="W289" s="58"/>
      <c r="X289" s="58"/>
      <c r="Y289" s="58"/>
      <c r="Z289" s="58"/>
      <c r="AA289" s="53"/>
      <c r="AB289" s="53"/>
      <c r="AC289" s="53"/>
      <c r="AD289" s="53"/>
      <c r="AE289" s="53"/>
      <c r="AF289" s="53"/>
      <c r="AG289" s="53"/>
      <c r="AH289" s="53"/>
      <c r="AI289" s="53"/>
      <c r="AJ289" s="53"/>
      <c r="AK289" s="53"/>
      <c r="AL289" s="53"/>
      <c r="AM289" s="53"/>
      <c r="AN289" s="53"/>
      <c r="AO289" s="53"/>
      <c r="AP289" s="53"/>
      <c r="AQ289" s="53"/>
    </row>
    <row r="290" spans="2:43" x14ac:dyDescent="0.3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58"/>
      <c r="T290" s="58"/>
      <c r="U290" s="58"/>
      <c r="V290" s="58"/>
      <c r="W290" s="58"/>
      <c r="X290" s="58"/>
      <c r="Y290" s="58"/>
      <c r="Z290" s="58"/>
      <c r="AA290" s="53"/>
      <c r="AB290" s="53"/>
      <c r="AC290" s="53"/>
      <c r="AD290" s="53"/>
      <c r="AE290" s="53"/>
      <c r="AF290" s="53"/>
      <c r="AG290" s="53"/>
      <c r="AH290" s="53"/>
      <c r="AI290" s="53"/>
      <c r="AJ290" s="53"/>
      <c r="AK290" s="53"/>
      <c r="AL290" s="53"/>
      <c r="AM290" s="53"/>
      <c r="AN290" s="53"/>
      <c r="AO290" s="53"/>
      <c r="AP290" s="53"/>
      <c r="AQ290" s="53"/>
    </row>
    <row r="291" spans="2:43" x14ac:dyDescent="0.3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58"/>
      <c r="T291" s="58"/>
      <c r="U291" s="58"/>
      <c r="V291" s="58"/>
      <c r="W291" s="58"/>
      <c r="X291" s="58"/>
      <c r="Y291" s="58"/>
      <c r="Z291" s="58"/>
      <c r="AA291" s="53"/>
      <c r="AB291" s="53"/>
      <c r="AC291" s="53"/>
      <c r="AD291" s="53"/>
      <c r="AE291" s="53"/>
      <c r="AF291" s="53"/>
      <c r="AG291" s="53"/>
      <c r="AH291" s="53"/>
      <c r="AI291" s="53"/>
      <c r="AJ291" s="53"/>
      <c r="AK291" s="53"/>
      <c r="AL291" s="53"/>
      <c r="AM291" s="53"/>
      <c r="AN291" s="53"/>
      <c r="AO291" s="53"/>
      <c r="AP291" s="53"/>
      <c r="AQ291" s="53"/>
    </row>
    <row r="292" spans="2:43" x14ac:dyDescent="0.3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58"/>
      <c r="T292" s="58"/>
      <c r="U292" s="58"/>
      <c r="V292" s="58"/>
      <c r="W292" s="58"/>
      <c r="X292" s="58"/>
      <c r="Y292" s="58"/>
      <c r="Z292" s="58"/>
      <c r="AA292" s="53"/>
      <c r="AB292" s="53"/>
      <c r="AC292" s="53"/>
      <c r="AD292" s="53"/>
      <c r="AE292" s="53"/>
      <c r="AF292" s="53"/>
      <c r="AG292" s="53"/>
      <c r="AH292" s="53"/>
      <c r="AI292" s="53"/>
      <c r="AJ292" s="53"/>
      <c r="AK292" s="53"/>
      <c r="AL292" s="53"/>
      <c r="AM292" s="53"/>
      <c r="AN292" s="53"/>
      <c r="AO292" s="53"/>
      <c r="AP292" s="53"/>
      <c r="AQ292" s="53"/>
    </row>
  </sheetData>
  <sheetProtection algorithmName="SHA-512" hashValue="BxYcRqoo4jG51ErvSACcHH9Lm4ixIFJbYo05fbnD2I0S+ho1DyKycmyHWKXKI0u1osQlaZ8t420Rfam/bcMMRg==" saltValue="pl+S3+sQVgxBJLB3HE0kLg==" spinCount="100000" sheet="1" objects="1" scenarios="1"/>
  <phoneticPr fontId="13" type="noConversion"/>
  <pageMargins left="0.7" right="0.7" top="0.75" bottom="0.75" header="0.3" footer="0.3"/>
  <pageSetup scale="2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21A8C218745A4CB1951571369713C3" ma:contentTypeVersion="13" ma:contentTypeDescription="Een nieuw document maken." ma:contentTypeScope="" ma:versionID="5c98413215442ac7dbc82eadf5494b2d">
  <xsd:schema xmlns:xsd="http://www.w3.org/2001/XMLSchema" xmlns:xs="http://www.w3.org/2001/XMLSchema" xmlns:p="http://schemas.microsoft.com/office/2006/metadata/properties" xmlns:ns3="acc84996-6fef-4fe6-9a34-0e7e060abb38" xmlns:ns4="af9c4c8b-dba3-4400-be87-27e9b0227737" targetNamespace="http://schemas.microsoft.com/office/2006/metadata/properties" ma:root="true" ma:fieldsID="65c12a20edd32aa681548064ada0ed46" ns3:_="" ns4:_="">
    <xsd:import namespace="acc84996-6fef-4fe6-9a34-0e7e060abb38"/>
    <xsd:import namespace="af9c4c8b-dba3-4400-be87-27e9b022773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Tags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c84996-6fef-4fe6-9a34-0e7e060abb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ternalName="MediaServiceLocatio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9c4c8b-dba3-4400-be87-27e9b0227737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Hint-hash delen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2D2C5C9-0CC2-43AE-B810-E406098FA8B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A28A706-591D-43B8-BB53-5A340F6564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734DAA5-5145-44E8-8AF5-572237868E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c84996-6fef-4fe6-9a34-0e7e060abb38"/>
    <ds:schemaRef ds:uri="af9c4c8b-dba3-4400-be87-27e9b02277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Manager/>
  <Company>Hogeschool van Arnhem en Nijmegen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Steennis Bram</dc:creator>
  <cp:keywords/>
  <dc:description/>
  <cp:lastModifiedBy>Bram Steennis</cp:lastModifiedBy>
  <cp:revision/>
  <dcterms:created xsi:type="dcterms:W3CDTF">2020-12-08T18:35:24Z</dcterms:created>
  <dcterms:modified xsi:type="dcterms:W3CDTF">2022-01-25T14:47:27Z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0x0101003E21A8C218745A4CB1951571369713C3</vt:lpwstr>
  </property>
</Properties>
</file>